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АБС мальчики" sheetId="1" r:id="rId1"/>
    <sheet name="АБС девочки" sheetId="2" r:id="rId2"/>
  </sheets>
  <definedNames>
    <definedName name="_xlnm._FilterDatabase" localSheetId="1" hidden="1">'АБС девочки'!$A$2:$AQ$38</definedName>
    <definedName name="_xlnm._FilterDatabase" localSheetId="0" hidden="1">'АБС мальчики'!$A$2:$AQ$38</definedName>
  </definedNames>
  <calcPr calcId="114210"/>
</workbook>
</file>

<file path=xl/calcChain.xml><?xml version="1.0" encoding="utf-8"?>
<calcChain xmlns="http://schemas.openxmlformats.org/spreadsheetml/2006/main">
  <c r="AM38" i="2"/>
  <c r="AL38"/>
  <c r="AN38"/>
  <c r="AP38"/>
  <c r="AE38"/>
  <c r="T38"/>
  <c r="H38"/>
  <c r="AM37"/>
  <c r="AL37"/>
  <c r="AJ37"/>
  <c r="AN37"/>
  <c r="AP37"/>
  <c r="AE37"/>
  <c r="T37"/>
  <c r="H37"/>
  <c r="AM36"/>
  <c r="AL36"/>
  <c r="AN36"/>
  <c r="AP36"/>
  <c r="AE36"/>
  <c r="T36"/>
  <c r="H36"/>
  <c r="AM35"/>
  <c r="AL35"/>
  <c r="AJ35"/>
  <c r="AN35"/>
  <c r="AP35"/>
  <c r="AE35"/>
  <c r="T35"/>
  <c r="H35"/>
  <c r="AM34"/>
  <c r="AL34"/>
  <c r="AN34"/>
  <c r="AP34"/>
  <c r="AE34"/>
  <c r="T34"/>
  <c r="H34"/>
  <c r="AM33"/>
  <c r="AL33"/>
  <c r="AJ33"/>
  <c r="AE33"/>
  <c r="T33"/>
  <c r="H33"/>
  <c r="AM32"/>
  <c r="AL32"/>
  <c r="AJ32"/>
  <c r="AN32"/>
  <c r="AP32"/>
  <c r="AE32"/>
  <c r="T32"/>
  <c r="H32"/>
  <c r="AM31"/>
  <c r="AL31"/>
  <c r="AJ31"/>
  <c r="AN31"/>
  <c r="AP31"/>
  <c r="AE31"/>
  <c r="T31"/>
  <c r="H31"/>
  <c r="AM30"/>
  <c r="AL30"/>
  <c r="AN30"/>
  <c r="AP30"/>
  <c r="AE30"/>
  <c r="T30"/>
  <c r="H30"/>
  <c r="AN29"/>
  <c r="AP29"/>
  <c r="AM29"/>
  <c r="AL29"/>
  <c r="AE29"/>
  <c r="T29"/>
  <c r="H29"/>
  <c r="AM28"/>
  <c r="AL28"/>
  <c r="AN28"/>
  <c r="AP28"/>
  <c r="AE28"/>
  <c r="T28"/>
  <c r="H28"/>
  <c r="AN27"/>
  <c r="AP27"/>
  <c r="AM27"/>
  <c r="AL27"/>
  <c r="AE27"/>
  <c r="T27"/>
  <c r="H27"/>
  <c r="AM26"/>
  <c r="AL26"/>
  <c r="AN26"/>
  <c r="AP26"/>
  <c r="AE26"/>
  <c r="T26"/>
  <c r="H26"/>
  <c r="AM25"/>
  <c r="AL25"/>
  <c r="AN25"/>
  <c r="AP25"/>
  <c r="AE25"/>
  <c r="T25"/>
  <c r="H25"/>
  <c r="AM24"/>
  <c r="AL24"/>
  <c r="AN24"/>
  <c r="AP24"/>
  <c r="AE24"/>
  <c r="T24"/>
  <c r="H24"/>
  <c r="AM23"/>
  <c r="AL23"/>
  <c r="AN23"/>
  <c r="AP23"/>
  <c r="AE23"/>
  <c r="T23"/>
  <c r="H23"/>
  <c r="AM22"/>
  <c r="AL22"/>
  <c r="AN22"/>
  <c r="AP22"/>
  <c r="AE22"/>
  <c r="T22"/>
  <c r="H22"/>
  <c r="AN21"/>
  <c r="AP21"/>
  <c r="AM21"/>
  <c r="AL21"/>
  <c r="AE21"/>
  <c r="T21"/>
  <c r="H21"/>
  <c r="AM20"/>
  <c r="AL20"/>
  <c r="AJ20"/>
  <c r="AE20"/>
  <c r="T20"/>
  <c r="H20"/>
  <c r="AM19"/>
  <c r="AL19"/>
  <c r="AN19"/>
  <c r="AP19"/>
  <c r="AE19"/>
  <c r="T19"/>
  <c r="H19"/>
  <c r="AM18"/>
  <c r="AL18"/>
  <c r="AN18"/>
  <c r="AP18"/>
  <c r="AE18"/>
  <c r="T18"/>
  <c r="H18"/>
  <c r="AM17"/>
  <c r="AL17"/>
  <c r="AN17"/>
  <c r="AP17"/>
  <c r="AE17"/>
  <c r="T17"/>
  <c r="H17"/>
  <c r="AM16"/>
  <c r="AL16"/>
  <c r="AN16"/>
  <c r="AP16"/>
  <c r="AE16"/>
  <c r="T16"/>
  <c r="H16"/>
  <c r="AM15"/>
  <c r="AL15"/>
  <c r="AN15"/>
  <c r="AP15"/>
  <c r="AE15"/>
  <c r="T15"/>
  <c r="H15"/>
  <c r="AM14"/>
  <c r="AL14"/>
  <c r="AN14"/>
  <c r="AP14"/>
  <c r="AE14"/>
  <c r="T14"/>
  <c r="H14"/>
  <c r="AN13"/>
  <c r="AP13"/>
  <c r="AM13"/>
  <c r="AL13"/>
  <c r="AE13"/>
  <c r="T13"/>
  <c r="H13"/>
  <c r="AN12"/>
  <c r="AM12"/>
  <c r="AE12"/>
  <c r="T12"/>
  <c r="H12"/>
  <c r="AM11"/>
  <c r="AL11"/>
  <c r="AN11"/>
  <c r="AP11"/>
  <c r="AE11"/>
  <c r="T11"/>
  <c r="H11"/>
  <c r="AM10"/>
  <c r="AL10"/>
  <c r="AN10"/>
  <c r="AP10"/>
  <c r="AE10"/>
  <c r="T10"/>
  <c r="H10"/>
  <c r="AM9"/>
  <c r="AL9"/>
  <c r="AJ9"/>
  <c r="AN9"/>
  <c r="AP9"/>
  <c r="AE9"/>
  <c r="T9"/>
  <c r="H9"/>
  <c r="AM8"/>
  <c r="AL8"/>
  <c r="AN8"/>
  <c r="AP8"/>
  <c r="AE8"/>
  <c r="T8"/>
  <c r="H8"/>
  <c r="AM7"/>
  <c r="AL7"/>
  <c r="AJ7"/>
  <c r="AE7"/>
  <c r="T7"/>
  <c r="H7"/>
  <c r="AM6"/>
  <c r="AL6"/>
  <c r="AJ6"/>
  <c r="AN6"/>
  <c r="AP6"/>
  <c r="AE6"/>
  <c r="T6"/>
  <c r="H6"/>
  <c r="AM5"/>
  <c r="AL5"/>
  <c r="AN5"/>
  <c r="AP5"/>
  <c r="AE5"/>
  <c r="T5"/>
  <c r="H5"/>
  <c r="AM4"/>
  <c r="AL4"/>
  <c r="AJ4"/>
  <c r="AN4"/>
  <c r="AP4"/>
  <c r="AE4"/>
  <c r="T4"/>
  <c r="H4"/>
  <c r="AN3"/>
  <c r="AP3"/>
  <c r="AM3"/>
  <c r="AL3"/>
  <c r="AE3"/>
  <c r="T3"/>
  <c r="H3"/>
  <c r="AO24"/>
  <c r="AO9"/>
  <c r="AO7"/>
  <c r="AO16"/>
  <c r="AO20"/>
  <c r="AO5"/>
  <c r="AO32"/>
  <c r="AO34"/>
  <c r="AN20"/>
  <c r="AP20"/>
  <c r="AO4"/>
  <c r="AO8"/>
  <c r="AO14"/>
  <c r="AO26"/>
  <c r="AN7"/>
  <c r="AP7"/>
  <c r="AO15"/>
  <c r="AO21"/>
  <c r="AO31"/>
  <c r="AN33"/>
  <c r="AP33"/>
  <c r="AO37"/>
  <c r="AO33"/>
  <c r="AO27"/>
  <c r="AO29"/>
  <c r="AO35"/>
  <c r="AO38"/>
  <c r="AO11"/>
  <c r="AO19"/>
  <c r="AO10"/>
  <c r="AO23"/>
  <c r="AO25"/>
  <c r="AO36"/>
  <c r="AO18"/>
  <c r="AO28"/>
  <c r="AO30"/>
  <c r="AO3"/>
  <c r="AO6"/>
  <c r="AO17"/>
  <c r="AO22"/>
  <c r="AO13"/>
  <c r="AM38" i="1"/>
  <c r="AL38"/>
  <c r="AN38"/>
  <c r="AP38"/>
  <c r="AJ38"/>
  <c r="AM37"/>
  <c r="AL37"/>
  <c r="AN37"/>
  <c r="AP37"/>
  <c r="AN36"/>
  <c r="AP36"/>
  <c r="AM36"/>
  <c r="AL36"/>
  <c r="AM35"/>
  <c r="AL35"/>
  <c r="AJ35"/>
  <c r="AM34"/>
  <c r="AL34"/>
  <c r="AJ34"/>
  <c r="AM33"/>
  <c r="AL33"/>
  <c r="AJ33"/>
  <c r="AM32"/>
  <c r="AL32"/>
  <c r="AJ32"/>
  <c r="AM31"/>
  <c r="AL31"/>
  <c r="AN31"/>
  <c r="AP31"/>
  <c r="AJ31"/>
  <c r="AM30"/>
  <c r="AL30"/>
  <c r="AN30"/>
  <c r="AP30"/>
  <c r="AM29"/>
  <c r="AL29"/>
  <c r="AN29"/>
  <c r="AP29"/>
  <c r="AM28"/>
  <c r="AL28"/>
  <c r="AN28"/>
  <c r="AP28"/>
  <c r="AM27"/>
  <c r="AL27"/>
  <c r="AJ27"/>
  <c r="AN27"/>
  <c r="AP27"/>
  <c r="AM26"/>
  <c r="AL26"/>
  <c r="AN26"/>
  <c r="AP26"/>
  <c r="AN25"/>
  <c r="AP25"/>
  <c r="AM25"/>
  <c r="AL25"/>
  <c r="AJ25"/>
  <c r="AN24"/>
  <c r="AP24"/>
  <c r="AM24"/>
  <c r="AL24"/>
  <c r="AM23"/>
  <c r="AL23"/>
  <c r="AN23"/>
  <c r="AP23"/>
  <c r="AN22"/>
  <c r="AP22"/>
  <c r="AM22"/>
  <c r="AL22"/>
  <c r="AJ22"/>
  <c r="AN21"/>
  <c r="AP21"/>
  <c r="AM21"/>
  <c r="AL21"/>
  <c r="AM20"/>
  <c r="AL20"/>
  <c r="AJ20"/>
  <c r="AM19"/>
  <c r="AL19"/>
  <c r="AN19"/>
  <c r="AP19"/>
  <c r="AJ19"/>
  <c r="AM18"/>
  <c r="AL18"/>
  <c r="AN18"/>
  <c r="AP18"/>
  <c r="AM17"/>
  <c r="AL17"/>
  <c r="AN17"/>
  <c r="AP17"/>
  <c r="AM16"/>
  <c r="AL16"/>
  <c r="AN16"/>
  <c r="AP16"/>
  <c r="AM15"/>
  <c r="AL15"/>
  <c r="AN15"/>
  <c r="AP15"/>
  <c r="AN14"/>
  <c r="AP14"/>
  <c r="AM14"/>
  <c r="AL14"/>
  <c r="AM13"/>
  <c r="AL13"/>
  <c r="AN13"/>
  <c r="AP13"/>
  <c r="AN12"/>
  <c r="AP12"/>
  <c r="AM12"/>
  <c r="AL12"/>
  <c r="AM11"/>
  <c r="AL11"/>
  <c r="AN11"/>
  <c r="AP11"/>
  <c r="AM10"/>
  <c r="AL10"/>
  <c r="AN10"/>
  <c r="AP10"/>
  <c r="AM9"/>
  <c r="AL9"/>
  <c r="AN9"/>
  <c r="AP9"/>
  <c r="AM8"/>
  <c r="AL8"/>
  <c r="AN8"/>
  <c r="AP8"/>
  <c r="AM7"/>
  <c r="AL7"/>
  <c r="AJ7"/>
  <c r="AM6"/>
  <c r="AL6"/>
  <c r="AN6"/>
  <c r="AP6"/>
  <c r="AM5"/>
  <c r="AL5"/>
  <c r="AM4"/>
  <c r="AL4"/>
  <c r="AJ4"/>
  <c r="AM3"/>
  <c r="AL3"/>
  <c r="AN3"/>
  <c r="AP3"/>
  <c r="AN34"/>
  <c r="AP34"/>
  <c r="AN33"/>
  <c r="AP33"/>
  <c r="AN4"/>
  <c r="AP4"/>
  <c r="AN5"/>
  <c r="AP5"/>
  <c r="AN7"/>
  <c r="AP7"/>
  <c r="AN20"/>
  <c r="AP20"/>
  <c r="AN32"/>
  <c r="AP32"/>
  <c r="AN35"/>
  <c r="AP35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H4"/>
  <c r="AO4"/>
  <c r="H5"/>
  <c r="AO5"/>
  <c r="H6"/>
  <c r="AO6"/>
  <c r="H7"/>
  <c r="AO7"/>
  <c r="H8"/>
  <c r="AO8"/>
  <c r="H9"/>
  <c r="AO9"/>
  <c r="H10"/>
  <c r="AO10"/>
  <c r="H11"/>
  <c r="AO11"/>
  <c r="H12"/>
  <c r="AO12"/>
  <c r="H13"/>
  <c r="AO13"/>
  <c r="H14"/>
  <c r="AO14"/>
  <c r="H15"/>
  <c r="AO15"/>
  <c r="H16"/>
  <c r="AO16"/>
  <c r="H17"/>
  <c r="AO17"/>
  <c r="H18"/>
  <c r="AO18"/>
  <c r="H19"/>
  <c r="AO19"/>
  <c r="H20"/>
  <c r="AO20"/>
  <c r="H21"/>
  <c r="AO21"/>
  <c r="H22"/>
  <c r="AO22"/>
  <c r="H23"/>
  <c r="AO23"/>
  <c r="H24"/>
  <c r="AO24"/>
  <c r="H25"/>
  <c r="AO25"/>
  <c r="H26"/>
  <c r="AO26"/>
  <c r="H27"/>
  <c r="AO27"/>
  <c r="H28"/>
  <c r="AO28"/>
  <c r="H29"/>
  <c r="AO29"/>
  <c r="H30"/>
  <c r="AO30"/>
  <c r="H31"/>
  <c r="AO31"/>
  <c r="H32"/>
  <c r="AO32"/>
  <c r="H33"/>
  <c r="AO33"/>
  <c r="H34"/>
  <c r="AO34"/>
  <c r="H35"/>
  <c r="AO35"/>
  <c r="H36"/>
  <c r="AO36"/>
  <c r="H37"/>
  <c r="AO37"/>
  <c r="H38"/>
  <c r="AO38"/>
  <c r="H3"/>
  <c r="AO3"/>
</calcChain>
</file>

<file path=xl/sharedStrings.xml><?xml version="1.0" encoding="utf-8"?>
<sst xmlns="http://schemas.openxmlformats.org/spreadsheetml/2006/main" count="481" uniqueCount="114">
  <si>
    <t>Номер</t>
  </si>
  <si>
    <t>Айрян Серж Гришаевич</t>
  </si>
  <si>
    <t>Хандеев Владимир Сергеевич</t>
  </si>
  <si>
    <t>Чахеева Наталья Петровна</t>
  </si>
  <si>
    <t>Панина Ксения Михайловна</t>
  </si>
  <si>
    <t>10.13.2010</t>
  </si>
  <si>
    <t>Курбанов Николай Сергеевич</t>
  </si>
  <si>
    <t>Баленко Леонид Сергеевич</t>
  </si>
  <si>
    <t>Коровенкова Ангелина Алексеевна</t>
  </si>
  <si>
    <t>Дерр Евдокия Вадимовна</t>
  </si>
  <si>
    <t>Косякова Ирина Юрьевна</t>
  </si>
  <si>
    <t>Николаев Александр Сергеевич</t>
  </si>
  <si>
    <t>Мельникова Анастасия Романовна</t>
  </si>
  <si>
    <t>Рашитов Кирилл Сергеевич</t>
  </si>
  <si>
    <t>Инякин Матвей Алексеевич</t>
  </si>
  <si>
    <t>Пичугин Сергей Дмитриевич</t>
  </si>
  <si>
    <t>Барышева Алина Анатольевна</t>
  </si>
  <si>
    <t>Шайбулатова Дарья Евгеньевна</t>
  </si>
  <si>
    <t>Кокорева Ирина Денисовна</t>
  </si>
  <si>
    <t>Михайлов Денис Сергеевич</t>
  </si>
  <si>
    <t>Турабаева Вероника Романовна</t>
  </si>
  <si>
    <t>Телегин Алексей Олегович</t>
  </si>
  <si>
    <t>Коренченко Дарья Игоревна</t>
  </si>
  <si>
    <t>Семенкин Семен Владимирович</t>
  </si>
  <si>
    <t>Семенкина Софья Владимировна</t>
  </si>
  <si>
    <t>Хохлов Никита Николаевич</t>
  </si>
  <si>
    <t>Скачковский Даниил Владимирович</t>
  </si>
  <si>
    <t>Кривов Дмитрий Артемович</t>
  </si>
  <si>
    <t>Коннова Есения Александровна</t>
  </si>
  <si>
    <t>Минибаева Карина Жамилевна</t>
  </si>
  <si>
    <t>Горбунов Егор Сергеевич</t>
  </si>
  <si>
    <t>Лакизова Ульяна Валерьевна</t>
  </si>
  <si>
    <t>Малькина Софья Дмитриевна</t>
  </si>
  <si>
    <t>Паньшинский Сергей Андреевич</t>
  </si>
  <si>
    <t>Антонов Игорь Дмитриевич</t>
  </si>
  <si>
    <t>Поликарпова Арина Павловна</t>
  </si>
  <si>
    <t>Свиридова Софья Алексеевна</t>
  </si>
  <si>
    <t>Симонов Павел Дмитриевич</t>
  </si>
  <si>
    <t>Скорозинская Анастасия Алексеевна</t>
  </si>
  <si>
    <t>Иванова Анастасия Игоревна</t>
  </si>
  <si>
    <t>Астраханский Александр Вячеславович</t>
  </si>
  <si>
    <t>Мараховский Дмитрий Юрьевич</t>
  </si>
  <si>
    <t>Козин Матвей Сергеевич</t>
  </si>
  <si>
    <t>Пацай Валерия Романовна</t>
  </si>
  <si>
    <t>Печенкин Никита Сергеевич</t>
  </si>
  <si>
    <t>Стромилова Виктория Васильевна</t>
  </si>
  <si>
    <t>Львов Денис Александрович</t>
  </si>
  <si>
    <t>Кичаев Егор Антонович</t>
  </si>
  <si>
    <t>Плохова Ариана Андреевна</t>
  </si>
  <si>
    <t>Плохова Вероника Сергеевна</t>
  </si>
  <si>
    <t>Кузнецов Арсений Дмитриевич</t>
  </si>
  <si>
    <t>Елисеев Евгений Вадимович</t>
  </si>
  <si>
    <t>Коннова Варвара Сергеевна</t>
  </si>
  <si>
    <t>Волостникова Ксения Николаевна</t>
  </si>
  <si>
    <t>Калмыкова Дарина Юрьевна</t>
  </si>
  <si>
    <t>Плешкова Анна Дмитриевна</t>
  </si>
  <si>
    <t>Шапошников Иван Никитич</t>
  </si>
  <si>
    <t>Кузнецов Никита Андреевич</t>
  </si>
  <si>
    <t>Калинин Евгений Павлович</t>
  </si>
  <si>
    <t>Татлыев Абдуррауф Тимурович</t>
  </si>
  <si>
    <t>Кабаева Полина Валерьевна</t>
  </si>
  <si>
    <t>Янин Фёдор Алексеевич</t>
  </si>
  <si>
    <t>Диниуллов Булат Рустамович</t>
  </si>
  <si>
    <t>Клименко Мирослава Валерьевна</t>
  </si>
  <si>
    <t>Воронкова Ксения Дмитриевна</t>
  </si>
  <si>
    <t>Горбачев Григорий Васильевич</t>
  </si>
  <si>
    <t>Каляев Кирилл Александрович</t>
  </si>
  <si>
    <t>Литвинова  Анастасия Витальевна</t>
  </si>
  <si>
    <t>Шатохина Екатерина Александровна</t>
  </si>
  <si>
    <t>Запьянцев Владимир Николаевич</t>
  </si>
  <si>
    <t>Беляков Александр Евгеньевич</t>
  </si>
  <si>
    <t>Егорова София Сергеевна</t>
  </si>
  <si>
    <t>Пащенко Анна Андреевна</t>
  </si>
  <si>
    <t>ШТАФ</t>
  </si>
  <si>
    <t>КОЛ-ВО</t>
  </si>
  <si>
    <t>ВРЕМЯ</t>
  </si>
  <si>
    <t>М</t>
  </si>
  <si>
    <t>Д</t>
  </si>
  <si>
    <t>СУММА ВРЕМЯ</t>
  </si>
  <si>
    <t xml:space="preserve">Борский </t>
  </si>
  <si>
    <t xml:space="preserve">г.о. Кинель </t>
  </si>
  <si>
    <t>58 школа</t>
  </si>
  <si>
    <t xml:space="preserve">Планета </t>
  </si>
  <si>
    <t>Нефтегорский</t>
  </si>
  <si>
    <t>Жигулевск</t>
  </si>
  <si>
    <t>Челно-Вершины</t>
  </si>
  <si>
    <t xml:space="preserve">Исаклы </t>
  </si>
  <si>
    <t>Самара 1 (34 школа)</t>
  </si>
  <si>
    <t>Самара 2 (школа 9)</t>
  </si>
  <si>
    <t>Волжский</t>
  </si>
  <si>
    <t>Новокуйбышевск</t>
  </si>
  <si>
    <t>Ставропольский</t>
  </si>
  <si>
    <t>Сызрань</t>
  </si>
  <si>
    <t>Кинель-Черкассы</t>
  </si>
  <si>
    <t>Безенчук</t>
  </si>
  <si>
    <t>Сызранский район</t>
  </si>
  <si>
    <t>Клявлинский</t>
  </si>
  <si>
    <t>Возняк Алина Витальевна</t>
  </si>
  <si>
    <t>СУММА ПДД</t>
  </si>
  <si>
    <t>сумма Автогородок</t>
  </si>
  <si>
    <t>сумма ФИГУРКА</t>
  </si>
  <si>
    <t>ТЕОРИЯ ШТРАФ</t>
  </si>
  <si>
    <t>ТЕОРИЯ ВРЕМЯ</t>
  </si>
  <si>
    <t>ПРАКТИКА ШТРАФ</t>
  </si>
  <si>
    <t>ПРАКТИКА ВРЕМЯ</t>
  </si>
  <si>
    <t>СУММА ШТРАФ МЕД</t>
  </si>
  <si>
    <t>Общее количество штрафных очков (Конкурсы 1-4)</t>
  </si>
  <si>
    <t xml:space="preserve">Фамилия, имя, отчество участника </t>
  </si>
  <si>
    <t>мальчик/девочка</t>
  </si>
  <si>
    <t>Дата рождения участника</t>
  </si>
  <si>
    <t>Общее время (Конкурсы 1-4)</t>
  </si>
  <si>
    <t>Место участника в общем рейтинге</t>
  </si>
  <si>
    <t>"Безопасное колесо - 2022" Рейтинг участников. Конкурсы 1-4 (абсолютный зачет, мальчики)</t>
  </si>
  <si>
    <t>"Безопасное колесо - 2022" Рейтинг участников. Конкурсы 1-4 (абсолютный зачет, девочки)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</si>
</sst>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Arial"/>
      <family val="2"/>
      <charset val="204"/>
    </font>
    <font>
      <sz val="12"/>
      <color indexed="8"/>
      <name val="Calibri"/>
      <family val="2"/>
    </font>
    <font>
      <sz val="12"/>
      <color indexed="8"/>
      <name val="Arial"/>
      <family val="2"/>
      <charset val="204"/>
    </font>
    <font>
      <b/>
      <i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3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4" fillId="0" borderId="5" xfId="0" applyFont="1" applyBorder="1"/>
    <xf numFmtId="2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4" fontId="6" fillId="4" borderId="4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5" xfId="0" applyFont="1" applyFill="1" applyBorder="1"/>
    <xf numFmtId="0" fontId="4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6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2" fontId="7" fillId="0" borderId="5" xfId="0" applyNumberFormat="1" applyFont="1" applyFill="1" applyBorder="1" applyAlignment="1">
      <alignment textRotation="90"/>
    </xf>
    <xf numFmtId="0" fontId="10" fillId="0" borderId="0" xfId="0" applyFont="1" applyFill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0" xfId="0" applyFont="1" applyFill="1"/>
    <xf numFmtId="0" fontId="11" fillId="0" borderId="5" xfId="0" applyFont="1" applyFill="1" applyBorder="1"/>
    <xf numFmtId="2" fontId="7" fillId="0" borderId="5" xfId="0" applyNumberFormat="1" applyFont="1" applyFill="1" applyBorder="1"/>
    <xf numFmtId="0" fontId="8" fillId="0" borderId="0" xfId="0" applyFont="1" applyFill="1" applyAlignment="1">
      <alignment horizontal="center" vertical="center" wrapText="1"/>
    </xf>
    <xf numFmtId="2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opLeftCell="D10" zoomScale="71" zoomScaleNormal="71" workbookViewId="0">
      <selection activeCell="D1" sqref="D1:AQ38"/>
    </sheetView>
  </sheetViews>
  <sheetFormatPr defaultRowHeight="21"/>
  <cols>
    <col min="1" max="1" width="39.140625" hidden="1" customWidth="1"/>
    <col min="2" max="2" width="8.7109375" hidden="1" customWidth="1"/>
    <col min="3" max="3" width="18.140625" style="14" hidden="1" customWidth="1"/>
    <col min="4" max="4" width="9.140625" style="16"/>
    <col min="5" max="5" width="35.140625" style="23" hidden="1" customWidth="1"/>
    <col min="6" max="6" width="0" style="17" hidden="1" customWidth="1"/>
    <col min="7" max="7" width="0" hidden="1" customWidth="1"/>
    <col min="8" max="8" width="0" style="25" hidden="1" customWidth="1"/>
    <col min="9" max="9" width="12" style="16" hidden="1" customWidth="1"/>
    <col min="10" max="10" width="35.140625" style="23" hidden="1" customWidth="1"/>
    <col min="11" max="19" width="10.85546875" hidden="1" customWidth="1"/>
    <col min="20" max="20" width="0" style="25" hidden="1" customWidth="1"/>
    <col min="21" max="21" width="13.42578125" style="21" hidden="1" customWidth="1"/>
    <col min="22" max="22" width="12" style="16" hidden="1" customWidth="1"/>
    <col min="23" max="23" width="35.140625" style="23" hidden="1" customWidth="1"/>
    <col min="24" max="30" width="10.85546875" hidden="1" customWidth="1"/>
    <col min="31" max="31" width="0" style="25" hidden="1" customWidth="1"/>
    <col min="32" max="32" width="13.42578125" style="21" hidden="1" customWidth="1"/>
    <col min="33" max="33" width="8.85546875" style="16" hidden="1" customWidth="1"/>
    <col min="34" max="34" width="24.85546875" style="23" hidden="1" customWidth="1"/>
    <col min="35" max="35" width="16.85546875" style="28" hidden="1" customWidth="1"/>
    <col min="36" max="36" width="19.7109375" hidden="1" customWidth="1"/>
    <col min="37" max="37" width="23" hidden="1" customWidth="1"/>
    <col min="38" max="38" width="21.7109375" hidden="1" customWidth="1"/>
    <col min="39" max="39" width="11.42578125" style="25" hidden="1" customWidth="1"/>
    <col min="40" max="40" width="19.7109375" hidden="1" customWidth="1"/>
    <col min="41" max="41" width="17.85546875" style="25" customWidth="1"/>
    <col min="42" max="42" width="16" customWidth="1"/>
    <col min="43" max="43" width="18.5703125" customWidth="1"/>
  </cols>
  <sheetData>
    <row r="1" spans="1:43" ht="35.25" customHeight="1" thickBot="1">
      <c r="D1" s="51" t="s">
        <v>112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ht="75.75" thickBot="1">
      <c r="A2" s="1" t="s">
        <v>107</v>
      </c>
      <c r="B2" s="2" t="s">
        <v>108</v>
      </c>
      <c r="C2" s="8" t="s">
        <v>109</v>
      </c>
      <c r="D2" s="32" t="s">
        <v>0</v>
      </c>
      <c r="E2" s="33"/>
      <c r="F2" s="34" t="s">
        <v>73</v>
      </c>
      <c r="G2" s="34" t="s">
        <v>74</v>
      </c>
      <c r="H2" s="35" t="s">
        <v>98</v>
      </c>
      <c r="I2" s="36" t="s">
        <v>0</v>
      </c>
      <c r="J2" s="33"/>
      <c r="K2" s="37">
        <v>1</v>
      </c>
      <c r="L2" s="37">
        <v>2</v>
      </c>
      <c r="M2" s="37">
        <v>3</v>
      </c>
      <c r="N2" s="37">
        <v>4</v>
      </c>
      <c r="O2" s="37">
        <v>5</v>
      </c>
      <c r="P2" s="37">
        <v>6</v>
      </c>
      <c r="Q2" s="37">
        <v>7</v>
      </c>
      <c r="R2" s="37">
        <v>8</v>
      </c>
      <c r="S2" s="37">
        <v>9</v>
      </c>
      <c r="T2" s="35" t="s">
        <v>99</v>
      </c>
      <c r="U2" s="38" t="s">
        <v>75</v>
      </c>
      <c r="V2" s="36" t="s">
        <v>0</v>
      </c>
      <c r="W2" s="33"/>
      <c r="X2" s="37">
        <v>1</v>
      </c>
      <c r="Y2" s="37">
        <v>2</v>
      </c>
      <c r="Z2" s="37">
        <v>3</v>
      </c>
      <c r="AA2" s="37">
        <v>4</v>
      </c>
      <c r="AB2" s="37">
        <v>6</v>
      </c>
      <c r="AC2" s="37">
        <v>7</v>
      </c>
      <c r="AD2" s="37">
        <v>8</v>
      </c>
      <c r="AE2" s="35" t="s">
        <v>100</v>
      </c>
      <c r="AF2" s="38" t="s">
        <v>75</v>
      </c>
      <c r="AG2" s="36" t="s">
        <v>0</v>
      </c>
      <c r="AH2" s="33"/>
      <c r="AI2" s="39" t="s">
        <v>101</v>
      </c>
      <c r="AJ2" s="39" t="s">
        <v>102</v>
      </c>
      <c r="AK2" s="39" t="s">
        <v>103</v>
      </c>
      <c r="AL2" s="39" t="s">
        <v>104</v>
      </c>
      <c r="AM2" s="35" t="s">
        <v>105</v>
      </c>
      <c r="AN2" s="29" t="s">
        <v>78</v>
      </c>
      <c r="AO2" s="32" t="s">
        <v>106</v>
      </c>
      <c r="AP2" s="32" t="s">
        <v>110</v>
      </c>
      <c r="AQ2" s="32" t="s">
        <v>111</v>
      </c>
    </row>
    <row r="3" spans="1:43" ht="24.95" customHeight="1" thickBot="1">
      <c r="A3" s="3" t="s">
        <v>1</v>
      </c>
      <c r="B3" s="4" t="s">
        <v>76</v>
      </c>
      <c r="C3" s="9">
        <v>40457</v>
      </c>
      <c r="D3" s="40">
        <v>1</v>
      </c>
      <c r="E3" s="33" t="s">
        <v>83</v>
      </c>
      <c r="F3" s="34">
        <v>3</v>
      </c>
      <c r="G3" s="34">
        <v>6</v>
      </c>
      <c r="H3" s="34">
        <f>F3*G3</f>
        <v>18</v>
      </c>
      <c r="I3" s="40">
        <v>1</v>
      </c>
      <c r="J3" s="33" t="s">
        <v>83</v>
      </c>
      <c r="K3" s="41"/>
      <c r="L3" s="34"/>
      <c r="M3" s="34"/>
      <c r="N3" s="34"/>
      <c r="O3" s="34"/>
      <c r="P3" s="34"/>
      <c r="Q3" s="34"/>
      <c r="R3" s="34"/>
      <c r="S3" s="34"/>
      <c r="T3" s="34">
        <f>SUM(K3:S3)</f>
        <v>0</v>
      </c>
      <c r="U3" s="34">
        <v>50</v>
      </c>
      <c r="V3" s="40">
        <v>1</v>
      </c>
      <c r="W3" s="33" t="s">
        <v>83</v>
      </c>
      <c r="X3" s="41">
        <v>0</v>
      </c>
      <c r="Y3" s="34">
        <v>0</v>
      </c>
      <c r="Z3" s="34">
        <v>1</v>
      </c>
      <c r="AA3" s="34">
        <v>6</v>
      </c>
      <c r="AB3" s="34">
        <v>0</v>
      </c>
      <c r="AC3" s="34">
        <v>0</v>
      </c>
      <c r="AD3" s="34">
        <v>0</v>
      </c>
      <c r="AE3" s="34">
        <f t="shared" ref="AE3:AE18" si="0">SUM(X3:AD3)</f>
        <v>7</v>
      </c>
      <c r="AF3" s="34">
        <v>82</v>
      </c>
      <c r="AG3" s="40">
        <v>1</v>
      </c>
      <c r="AH3" s="33" t="s">
        <v>83</v>
      </c>
      <c r="AI3" s="35">
        <v>10</v>
      </c>
      <c r="AJ3" s="34">
        <v>180</v>
      </c>
      <c r="AK3" s="34">
        <v>7</v>
      </c>
      <c r="AL3" s="34">
        <f>4*60+25</f>
        <v>265</v>
      </c>
      <c r="AM3" s="34">
        <f>AI3+AK3</f>
        <v>17</v>
      </c>
      <c r="AN3" s="42">
        <f>AJ3+AL3</f>
        <v>445</v>
      </c>
      <c r="AO3" s="34">
        <f>H3+T3+AE3+AM3</f>
        <v>42</v>
      </c>
      <c r="AP3" s="34">
        <f>U3+AF3+AN3</f>
        <v>577</v>
      </c>
      <c r="AQ3" s="34">
        <v>14</v>
      </c>
    </row>
    <row r="4" spans="1:43" ht="24.95" customHeight="1" thickBot="1">
      <c r="A4" s="3" t="s">
        <v>2</v>
      </c>
      <c r="B4" s="4" t="s">
        <v>76</v>
      </c>
      <c r="C4" s="9">
        <v>40333</v>
      </c>
      <c r="D4" s="40">
        <v>2</v>
      </c>
      <c r="E4" s="33" t="s">
        <v>83</v>
      </c>
      <c r="F4" s="34">
        <v>3</v>
      </c>
      <c r="G4" s="34">
        <v>4</v>
      </c>
      <c r="H4" s="34">
        <f t="shared" ref="H4:H35" si="1">F4*G4</f>
        <v>12</v>
      </c>
      <c r="I4" s="40">
        <v>2</v>
      </c>
      <c r="J4" s="33" t="s">
        <v>83</v>
      </c>
      <c r="K4" s="41"/>
      <c r="L4" s="34"/>
      <c r="M4" s="34"/>
      <c r="N4" s="34"/>
      <c r="O4" s="34"/>
      <c r="P4" s="34"/>
      <c r="Q4" s="34"/>
      <c r="R4" s="34"/>
      <c r="S4" s="34"/>
      <c r="T4" s="34">
        <f t="shared" ref="T4:T35" si="2">SUM(K4:S4)</f>
        <v>0</v>
      </c>
      <c r="U4" s="34">
        <v>49</v>
      </c>
      <c r="V4" s="40">
        <v>2</v>
      </c>
      <c r="W4" s="33" t="s">
        <v>83</v>
      </c>
      <c r="X4" s="41">
        <v>0</v>
      </c>
      <c r="Y4" s="34">
        <v>0</v>
      </c>
      <c r="Z4" s="34">
        <v>2</v>
      </c>
      <c r="AA4" s="34">
        <v>3</v>
      </c>
      <c r="AB4" s="34">
        <v>0</v>
      </c>
      <c r="AC4" s="34">
        <v>0</v>
      </c>
      <c r="AD4" s="34">
        <v>0</v>
      </c>
      <c r="AE4" s="34">
        <f t="shared" si="0"/>
        <v>5</v>
      </c>
      <c r="AF4" s="34">
        <v>77</v>
      </c>
      <c r="AG4" s="40">
        <v>2</v>
      </c>
      <c r="AH4" s="33" t="s">
        <v>83</v>
      </c>
      <c r="AI4" s="35">
        <v>4</v>
      </c>
      <c r="AJ4" s="34">
        <f>60*3</f>
        <v>180</v>
      </c>
      <c r="AK4" s="34">
        <v>7</v>
      </c>
      <c r="AL4" s="34">
        <f>4*60+30</f>
        <v>270</v>
      </c>
      <c r="AM4" s="34">
        <f t="shared" ref="AM4:AN35" si="3">AI4+AK4</f>
        <v>11</v>
      </c>
      <c r="AN4" s="42">
        <f t="shared" si="3"/>
        <v>450</v>
      </c>
      <c r="AO4" s="34">
        <f t="shared" ref="AO4:AO35" si="4">H4+T4+AE4+AM4</f>
        <v>28</v>
      </c>
      <c r="AP4" s="34">
        <f t="shared" ref="AP4:AP35" si="5">U4+AF4+AN4</f>
        <v>576</v>
      </c>
      <c r="AQ4" s="34">
        <v>9</v>
      </c>
    </row>
    <row r="5" spans="1:43" ht="24.95" customHeight="1" thickBot="1">
      <c r="A5" s="3" t="s">
        <v>6</v>
      </c>
      <c r="B5" s="4" t="s">
        <v>76</v>
      </c>
      <c r="C5" s="9">
        <v>40341</v>
      </c>
      <c r="D5" s="40">
        <v>5</v>
      </c>
      <c r="E5" s="33" t="s">
        <v>84</v>
      </c>
      <c r="F5" s="34">
        <v>3</v>
      </c>
      <c r="G5" s="34">
        <v>5</v>
      </c>
      <c r="H5" s="34">
        <f t="shared" si="1"/>
        <v>15</v>
      </c>
      <c r="I5" s="40">
        <v>5</v>
      </c>
      <c r="J5" s="33" t="s">
        <v>84</v>
      </c>
      <c r="K5" s="41"/>
      <c r="L5" s="34"/>
      <c r="M5" s="34"/>
      <c r="N5" s="34"/>
      <c r="O5" s="34"/>
      <c r="P5" s="34"/>
      <c r="Q5" s="34">
        <v>1</v>
      </c>
      <c r="R5" s="34">
        <v>1</v>
      </c>
      <c r="S5" s="34"/>
      <c r="T5" s="34">
        <f t="shared" si="2"/>
        <v>2</v>
      </c>
      <c r="U5" s="34">
        <v>37</v>
      </c>
      <c r="V5" s="40">
        <v>5</v>
      </c>
      <c r="W5" s="33" t="s">
        <v>84</v>
      </c>
      <c r="X5" s="41">
        <v>0</v>
      </c>
      <c r="Y5" s="34">
        <v>0</v>
      </c>
      <c r="Z5" s="34">
        <v>2</v>
      </c>
      <c r="AA5" s="34">
        <v>6</v>
      </c>
      <c r="AB5" s="34">
        <v>0</v>
      </c>
      <c r="AC5" s="34">
        <v>2</v>
      </c>
      <c r="AD5" s="34">
        <v>0</v>
      </c>
      <c r="AE5" s="34">
        <f t="shared" si="0"/>
        <v>10</v>
      </c>
      <c r="AF5" s="34">
        <v>82</v>
      </c>
      <c r="AG5" s="40">
        <v>5</v>
      </c>
      <c r="AH5" s="33" t="s">
        <v>84</v>
      </c>
      <c r="AI5" s="35">
        <v>4</v>
      </c>
      <c r="AJ5" s="34">
        <v>180</v>
      </c>
      <c r="AK5" s="30">
        <v>16</v>
      </c>
      <c r="AL5" s="43">
        <f>3*60+20</f>
        <v>200</v>
      </c>
      <c r="AM5" s="34">
        <f>AI5+AK5</f>
        <v>20</v>
      </c>
      <c r="AN5" s="42">
        <f>AJ5+AL6</f>
        <v>480</v>
      </c>
      <c r="AO5" s="34">
        <f t="shared" si="4"/>
        <v>47</v>
      </c>
      <c r="AP5" s="34">
        <f t="shared" si="5"/>
        <v>599</v>
      </c>
      <c r="AQ5" s="34">
        <v>20</v>
      </c>
    </row>
    <row r="6" spans="1:43" ht="24.95" customHeight="1" thickBot="1">
      <c r="A6" s="3" t="s">
        <v>7</v>
      </c>
      <c r="B6" s="4" t="s">
        <v>76</v>
      </c>
      <c r="C6" s="9">
        <v>40396</v>
      </c>
      <c r="D6" s="40">
        <v>6</v>
      </c>
      <c r="E6" s="33" t="s">
        <v>84</v>
      </c>
      <c r="F6" s="34">
        <v>3</v>
      </c>
      <c r="G6" s="34">
        <v>5</v>
      </c>
      <c r="H6" s="34">
        <f t="shared" si="1"/>
        <v>15</v>
      </c>
      <c r="I6" s="40">
        <v>6</v>
      </c>
      <c r="J6" s="33" t="s">
        <v>84</v>
      </c>
      <c r="K6" s="41"/>
      <c r="L6" s="34"/>
      <c r="M6" s="34"/>
      <c r="N6" s="34"/>
      <c r="O6" s="34"/>
      <c r="P6" s="34"/>
      <c r="Q6" s="34">
        <v>1</v>
      </c>
      <c r="R6" s="34"/>
      <c r="S6" s="34"/>
      <c r="T6" s="34">
        <f t="shared" si="2"/>
        <v>1</v>
      </c>
      <c r="U6" s="34">
        <v>44</v>
      </c>
      <c r="V6" s="40">
        <v>6</v>
      </c>
      <c r="W6" s="33" t="s">
        <v>84</v>
      </c>
      <c r="X6" s="41">
        <v>0</v>
      </c>
      <c r="Y6" s="34">
        <v>0</v>
      </c>
      <c r="Z6" s="34">
        <v>3</v>
      </c>
      <c r="AA6" s="34">
        <v>8</v>
      </c>
      <c r="AB6" s="34">
        <v>0</v>
      </c>
      <c r="AC6" s="34">
        <v>0</v>
      </c>
      <c r="AD6" s="34">
        <v>0</v>
      </c>
      <c r="AE6" s="34">
        <f t="shared" si="0"/>
        <v>11</v>
      </c>
      <c r="AF6" s="34">
        <v>88</v>
      </c>
      <c r="AG6" s="40">
        <v>6</v>
      </c>
      <c r="AH6" s="33" t="s">
        <v>84</v>
      </c>
      <c r="AI6" s="35">
        <v>2</v>
      </c>
      <c r="AJ6" s="34">
        <v>180</v>
      </c>
      <c r="AK6" s="34">
        <v>14</v>
      </c>
      <c r="AL6" s="34">
        <f>5*60</f>
        <v>300</v>
      </c>
      <c r="AM6" s="34">
        <f>AI6+AK6</f>
        <v>16</v>
      </c>
      <c r="AN6" s="42">
        <f>AJ6+AL6</f>
        <v>480</v>
      </c>
      <c r="AO6" s="34">
        <f t="shared" si="4"/>
        <v>43</v>
      </c>
      <c r="AP6" s="34">
        <f t="shared" si="5"/>
        <v>612</v>
      </c>
      <c r="AQ6" s="34">
        <v>16</v>
      </c>
    </row>
    <row r="7" spans="1:43" ht="24.95" customHeight="1" thickBot="1">
      <c r="A7" s="3" t="s">
        <v>11</v>
      </c>
      <c r="B7" s="4" t="s">
        <v>76</v>
      </c>
      <c r="C7" s="9">
        <v>40892</v>
      </c>
      <c r="D7" s="40">
        <v>10</v>
      </c>
      <c r="E7" s="33" t="s">
        <v>85</v>
      </c>
      <c r="F7" s="34">
        <v>3</v>
      </c>
      <c r="G7" s="34">
        <v>7</v>
      </c>
      <c r="H7" s="34">
        <f t="shared" si="1"/>
        <v>21</v>
      </c>
      <c r="I7" s="40">
        <v>10</v>
      </c>
      <c r="J7" s="33" t="s">
        <v>85</v>
      </c>
      <c r="K7" s="41"/>
      <c r="L7" s="34"/>
      <c r="M7" s="34">
        <v>5</v>
      </c>
      <c r="N7" s="34"/>
      <c r="O7" s="34"/>
      <c r="P7" s="34"/>
      <c r="Q7" s="34"/>
      <c r="R7" s="34">
        <v>6</v>
      </c>
      <c r="S7" s="34"/>
      <c r="T7" s="34">
        <f t="shared" si="2"/>
        <v>11</v>
      </c>
      <c r="U7" s="34">
        <v>52</v>
      </c>
      <c r="V7" s="40">
        <v>10</v>
      </c>
      <c r="W7" s="33" t="s">
        <v>85</v>
      </c>
      <c r="X7" s="41">
        <v>0</v>
      </c>
      <c r="Y7" s="34">
        <v>0</v>
      </c>
      <c r="Z7" s="34">
        <v>2</v>
      </c>
      <c r="AA7" s="34">
        <v>0</v>
      </c>
      <c r="AB7" s="34">
        <v>0</v>
      </c>
      <c r="AC7" s="34">
        <v>1</v>
      </c>
      <c r="AD7" s="34">
        <v>0</v>
      </c>
      <c r="AE7" s="34">
        <f t="shared" si="0"/>
        <v>3</v>
      </c>
      <c r="AF7" s="34">
        <v>93</v>
      </c>
      <c r="AG7" s="40">
        <v>10</v>
      </c>
      <c r="AH7" s="33" t="s">
        <v>85</v>
      </c>
      <c r="AI7" s="35">
        <v>10</v>
      </c>
      <c r="AJ7" s="34">
        <f>2*60+53</f>
        <v>173</v>
      </c>
      <c r="AK7" s="34">
        <v>20</v>
      </c>
      <c r="AL7" s="34">
        <f>5*60</f>
        <v>300</v>
      </c>
      <c r="AM7" s="34">
        <f t="shared" si="3"/>
        <v>30</v>
      </c>
      <c r="AN7" s="42">
        <f t="shared" si="3"/>
        <v>473</v>
      </c>
      <c r="AO7" s="34">
        <f t="shared" si="4"/>
        <v>65</v>
      </c>
      <c r="AP7" s="34">
        <f t="shared" si="5"/>
        <v>618</v>
      </c>
      <c r="AQ7" s="34">
        <v>32</v>
      </c>
    </row>
    <row r="8" spans="1:43" ht="24.95" customHeight="1" thickBot="1">
      <c r="A8" s="3" t="s">
        <v>13</v>
      </c>
      <c r="B8" s="4" t="s">
        <v>76</v>
      </c>
      <c r="C8" s="9">
        <v>40067</v>
      </c>
      <c r="D8" s="40">
        <v>12</v>
      </c>
      <c r="E8" s="33" t="s">
        <v>85</v>
      </c>
      <c r="F8" s="34">
        <v>3</v>
      </c>
      <c r="G8" s="34">
        <v>8</v>
      </c>
      <c r="H8" s="34">
        <f t="shared" si="1"/>
        <v>24</v>
      </c>
      <c r="I8" s="40">
        <v>12</v>
      </c>
      <c r="J8" s="33" t="s">
        <v>85</v>
      </c>
      <c r="K8" s="41"/>
      <c r="L8" s="34"/>
      <c r="M8" s="34"/>
      <c r="N8" s="34"/>
      <c r="O8" s="34"/>
      <c r="P8" s="34"/>
      <c r="Q8" s="34"/>
      <c r="R8" s="34"/>
      <c r="S8" s="34"/>
      <c r="T8" s="34">
        <f t="shared" si="2"/>
        <v>0</v>
      </c>
      <c r="U8" s="34">
        <v>58</v>
      </c>
      <c r="V8" s="40">
        <v>12</v>
      </c>
      <c r="W8" s="33" t="s">
        <v>85</v>
      </c>
      <c r="X8" s="41">
        <v>0</v>
      </c>
      <c r="Y8" s="34">
        <v>0</v>
      </c>
      <c r="Z8" s="34">
        <v>2</v>
      </c>
      <c r="AA8" s="34">
        <v>7</v>
      </c>
      <c r="AB8" s="34">
        <v>0</v>
      </c>
      <c r="AC8" s="34">
        <v>1</v>
      </c>
      <c r="AD8" s="34">
        <v>0</v>
      </c>
      <c r="AE8" s="34">
        <f t="shared" si="0"/>
        <v>10</v>
      </c>
      <c r="AF8" s="34">
        <v>96</v>
      </c>
      <c r="AG8" s="40">
        <v>12</v>
      </c>
      <c r="AH8" s="33" t="s">
        <v>85</v>
      </c>
      <c r="AI8" s="35">
        <v>10</v>
      </c>
      <c r="AJ8" s="34">
        <v>180</v>
      </c>
      <c r="AK8" s="34">
        <v>19</v>
      </c>
      <c r="AL8" s="34">
        <f>3*60+25</f>
        <v>205</v>
      </c>
      <c r="AM8" s="34">
        <f t="shared" si="3"/>
        <v>29</v>
      </c>
      <c r="AN8" s="42">
        <f t="shared" si="3"/>
        <v>385</v>
      </c>
      <c r="AO8" s="34">
        <f t="shared" si="4"/>
        <v>63</v>
      </c>
      <c r="AP8" s="34">
        <f t="shared" si="5"/>
        <v>539</v>
      </c>
      <c r="AQ8" s="34">
        <v>30</v>
      </c>
    </row>
    <row r="9" spans="1:43" ht="24.95" customHeight="1" thickBot="1">
      <c r="A9" s="3" t="s">
        <v>14</v>
      </c>
      <c r="B9" s="4" t="s">
        <v>76</v>
      </c>
      <c r="C9" s="9">
        <v>40456</v>
      </c>
      <c r="D9" s="40">
        <v>13</v>
      </c>
      <c r="E9" s="33" t="s">
        <v>86</v>
      </c>
      <c r="F9" s="34">
        <v>3</v>
      </c>
      <c r="G9" s="34">
        <v>5</v>
      </c>
      <c r="H9" s="34">
        <f t="shared" si="1"/>
        <v>15</v>
      </c>
      <c r="I9" s="40">
        <v>13</v>
      </c>
      <c r="J9" s="33" t="s">
        <v>86</v>
      </c>
      <c r="K9" s="41"/>
      <c r="L9" s="34"/>
      <c r="M9" s="34"/>
      <c r="N9" s="34"/>
      <c r="O9" s="34"/>
      <c r="P9" s="34"/>
      <c r="Q9" s="34"/>
      <c r="R9" s="34"/>
      <c r="S9" s="34"/>
      <c r="T9" s="34">
        <f t="shared" si="2"/>
        <v>0</v>
      </c>
      <c r="U9" s="34">
        <v>75</v>
      </c>
      <c r="V9" s="40">
        <v>13</v>
      </c>
      <c r="W9" s="33" t="s">
        <v>86</v>
      </c>
      <c r="X9" s="41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f t="shared" si="0"/>
        <v>0</v>
      </c>
      <c r="AF9" s="34">
        <v>80</v>
      </c>
      <c r="AG9" s="40">
        <v>13</v>
      </c>
      <c r="AH9" s="33" t="s">
        <v>86</v>
      </c>
      <c r="AI9" s="35">
        <v>12</v>
      </c>
      <c r="AJ9" s="34">
        <v>180</v>
      </c>
      <c r="AK9" s="34">
        <v>22</v>
      </c>
      <c r="AL9" s="34">
        <f>60+54.93</f>
        <v>114.93</v>
      </c>
      <c r="AM9" s="34">
        <f t="shared" si="3"/>
        <v>34</v>
      </c>
      <c r="AN9" s="42">
        <f t="shared" si="3"/>
        <v>294.93</v>
      </c>
      <c r="AO9" s="34">
        <f t="shared" si="4"/>
        <v>49</v>
      </c>
      <c r="AP9" s="34">
        <f t="shared" si="5"/>
        <v>449.93</v>
      </c>
      <c r="AQ9" s="34">
        <v>21</v>
      </c>
    </row>
    <row r="10" spans="1:43" ht="24.95" customHeight="1" thickBot="1">
      <c r="A10" s="3" t="s">
        <v>15</v>
      </c>
      <c r="B10" s="4" t="s">
        <v>76</v>
      </c>
      <c r="C10" s="9">
        <v>40341</v>
      </c>
      <c r="D10" s="40">
        <v>14</v>
      </c>
      <c r="E10" s="33" t="s">
        <v>86</v>
      </c>
      <c r="F10" s="34">
        <v>3</v>
      </c>
      <c r="G10" s="34">
        <v>4</v>
      </c>
      <c r="H10" s="34">
        <f t="shared" si="1"/>
        <v>12</v>
      </c>
      <c r="I10" s="40">
        <v>14</v>
      </c>
      <c r="J10" s="33" t="s">
        <v>86</v>
      </c>
      <c r="K10" s="41"/>
      <c r="L10" s="34"/>
      <c r="M10" s="34"/>
      <c r="N10" s="34"/>
      <c r="O10" s="34"/>
      <c r="P10" s="34"/>
      <c r="Q10" s="34"/>
      <c r="R10" s="34"/>
      <c r="S10" s="34"/>
      <c r="T10" s="34">
        <f t="shared" si="2"/>
        <v>0</v>
      </c>
      <c r="U10" s="34">
        <v>60.04</v>
      </c>
      <c r="V10" s="40">
        <v>14</v>
      </c>
      <c r="W10" s="33" t="s">
        <v>86</v>
      </c>
      <c r="X10" s="41">
        <v>0</v>
      </c>
      <c r="Y10" s="34">
        <v>0</v>
      </c>
      <c r="Z10" s="34">
        <v>7</v>
      </c>
      <c r="AA10" s="34">
        <v>5</v>
      </c>
      <c r="AB10" s="34">
        <v>0</v>
      </c>
      <c r="AC10" s="34">
        <v>7</v>
      </c>
      <c r="AD10" s="34">
        <v>0</v>
      </c>
      <c r="AE10" s="34">
        <f t="shared" si="0"/>
        <v>19</v>
      </c>
      <c r="AF10" s="34">
        <v>86</v>
      </c>
      <c r="AG10" s="40">
        <v>14</v>
      </c>
      <c r="AH10" s="33" t="s">
        <v>86</v>
      </c>
      <c r="AI10" s="35">
        <v>18</v>
      </c>
      <c r="AJ10" s="34">
        <v>180</v>
      </c>
      <c r="AK10" s="34">
        <v>15</v>
      </c>
      <c r="AL10" s="34">
        <f>4*60+55</f>
        <v>295</v>
      </c>
      <c r="AM10" s="34">
        <f t="shared" si="3"/>
        <v>33</v>
      </c>
      <c r="AN10" s="42">
        <f t="shared" si="3"/>
        <v>475</v>
      </c>
      <c r="AO10" s="34">
        <f t="shared" si="4"/>
        <v>64</v>
      </c>
      <c r="AP10" s="34">
        <f t="shared" si="5"/>
        <v>621.04</v>
      </c>
      <c r="AQ10" s="34">
        <v>31</v>
      </c>
    </row>
    <row r="11" spans="1:43" ht="24.95" customHeight="1" thickBot="1">
      <c r="A11" s="3" t="s">
        <v>19</v>
      </c>
      <c r="B11" s="4" t="s">
        <v>76</v>
      </c>
      <c r="C11" s="9">
        <v>41025</v>
      </c>
      <c r="D11" s="40">
        <v>18</v>
      </c>
      <c r="E11" s="33" t="s">
        <v>89</v>
      </c>
      <c r="F11" s="34">
        <v>3</v>
      </c>
      <c r="G11" s="34">
        <v>3</v>
      </c>
      <c r="H11" s="34">
        <f t="shared" si="1"/>
        <v>9</v>
      </c>
      <c r="I11" s="40">
        <v>18</v>
      </c>
      <c r="J11" s="33" t="s">
        <v>89</v>
      </c>
      <c r="K11" s="41"/>
      <c r="L11" s="34"/>
      <c r="M11" s="34"/>
      <c r="N11" s="34"/>
      <c r="O11" s="34"/>
      <c r="P11" s="34"/>
      <c r="Q11" s="34"/>
      <c r="R11" s="34"/>
      <c r="S11" s="34"/>
      <c r="T11" s="34">
        <f t="shared" si="2"/>
        <v>0</v>
      </c>
      <c r="U11" s="34">
        <v>60</v>
      </c>
      <c r="V11" s="40">
        <v>18</v>
      </c>
      <c r="W11" s="33" t="s">
        <v>89</v>
      </c>
      <c r="X11" s="41">
        <v>2</v>
      </c>
      <c r="Y11" s="34">
        <v>3</v>
      </c>
      <c r="Z11" s="34">
        <v>14</v>
      </c>
      <c r="AA11" s="34">
        <v>11</v>
      </c>
      <c r="AB11" s="34">
        <v>0</v>
      </c>
      <c r="AC11" s="34">
        <v>6</v>
      </c>
      <c r="AD11" s="34">
        <v>0</v>
      </c>
      <c r="AE11" s="34">
        <f t="shared" si="0"/>
        <v>36</v>
      </c>
      <c r="AF11" s="34">
        <v>96</v>
      </c>
      <c r="AG11" s="40">
        <v>18</v>
      </c>
      <c r="AH11" s="33" t="s">
        <v>89</v>
      </c>
      <c r="AI11" s="35">
        <v>14</v>
      </c>
      <c r="AJ11" s="34">
        <v>180</v>
      </c>
      <c r="AK11" s="34">
        <v>15</v>
      </c>
      <c r="AL11" s="34">
        <f>4*60+55</f>
        <v>295</v>
      </c>
      <c r="AM11" s="34">
        <f t="shared" si="3"/>
        <v>29</v>
      </c>
      <c r="AN11" s="42">
        <f t="shared" si="3"/>
        <v>475</v>
      </c>
      <c r="AO11" s="34">
        <f t="shared" si="4"/>
        <v>74</v>
      </c>
      <c r="AP11" s="34">
        <f t="shared" si="5"/>
        <v>631</v>
      </c>
      <c r="AQ11" s="34">
        <v>36</v>
      </c>
    </row>
    <row r="12" spans="1:43" ht="24.95" customHeight="1" thickBot="1">
      <c r="A12" s="3" t="s">
        <v>21</v>
      </c>
      <c r="B12" s="4" t="s">
        <v>76</v>
      </c>
      <c r="C12" s="9">
        <v>40804</v>
      </c>
      <c r="D12" s="40">
        <v>20</v>
      </c>
      <c r="E12" s="33" t="s">
        <v>89</v>
      </c>
      <c r="F12" s="34">
        <v>3</v>
      </c>
      <c r="G12" s="34">
        <v>3</v>
      </c>
      <c r="H12" s="34">
        <f t="shared" si="1"/>
        <v>9</v>
      </c>
      <c r="I12" s="40">
        <v>20</v>
      </c>
      <c r="J12" s="33" t="s">
        <v>89</v>
      </c>
      <c r="K12" s="41"/>
      <c r="L12" s="34"/>
      <c r="M12" s="34"/>
      <c r="N12" s="34"/>
      <c r="O12" s="34"/>
      <c r="P12" s="34"/>
      <c r="Q12" s="34"/>
      <c r="R12" s="34"/>
      <c r="S12" s="34"/>
      <c r="T12" s="34">
        <f t="shared" si="2"/>
        <v>0</v>
      </c>
      <c r="U12" s="34">
        <v>45</v>
      </c>
      <c r="V12" s="40">
        <v>20</v>
      </c>
      <c r="W12" s="33" t="s">
        <v>89</v>
      </c>
      <c r="X12" s="41">
        <v>0</v>
      </c>
      <c r="Y12" s="34">
        <v>0</v>
      </c>
      <c r="Z12" s="34">
        <v>1</v>
      </c>
      <c r="AA12" s="34">
        <v>6</v>
      </c>
      <c r="AB12" s="34">
        <v>0</v>
      </c>
      <c r="AC12" s="34">
        <v>0</v>
      </c>
      <c r="AD12" s="34">
        <v>0</v>
      </c>
      <c r="AE12" s="34">
        <f t="shared" si="0"/>
        <v>7</v>
      </c>
      <c r="AF12" s="34">
        <v>87</v>
      </c>
      <c r="AG12" s="40">
        <v>20</v>
      </c>
      <c r="AH12" s="33" t="s">
        <v>89</v>
      </c>
      <c r="AI12" s="35">
        <v>10</v>
      </c>
      <c r="AJ12" s="34">
        <v>180</v>
      </c>
      <c r="AK12" s="34">
        <v>7</v>
      </c>
      <c r="AL12" s="34">
        <f>4*60+40</f>
        <v>280</v>
      </c>
      <c r="AM12" s="34">
        <f t="shared" si="3"/>
        <v>17</v>
      </c>
      <c r="AN12" s="42">
        <f t="shared" si="3"/>
        <v>460</v>
      </c>
      <c r="AO12" s="34">
        <f t="shared" si="4"/>
        <v>33</v>
      </c>
      <c r="AP12" s="34">
        <f t="shared" si="5"/>
        <v>592</v>
      </c>
      <c r="AQ12" s="34">
        <v>10</v>
      </c>
    </row>
    <row r="13" spans="1:43" ht="24.95" customHeight="1" thickBot="1">
      <c r="A13" s="3" t="s">
        <v>23</v>
      </c>
      <c r="B13" s="4" t="s">
        <v>76</v>
      </c>
      <c r="C13" s="9">
        <v>40624</v>
      </c>
      <c r="D13" s="40">
        <v>22</v>
      </c>
      <c r="E13" s="33" t="s">
        <v>90</v>
      </c>
      <c r="F13" s="34">
        <v>3</v>
      </c>
      <c r="G13" s="34">
        <v>3</v>
      </c>
      <c r="H13" s="34">
        <f t="shared" si="1"/>
        <v>9</v>
      </c>
      <c r="I13" s="40">
        <v>22</v>
      </c>
      <c r="J13" s="33" t="s">
        <v>90</v>
      </c>
      <c r="K13" s="41"/>
      <c r="L13" s="34"/>
      <c r="M13" s="34"/>
      <c r="N13" s="34"/>
      <c r="O13" s="34"/>
      <c r="P13" s="34"/>
      <c r="Q13" s="34"/>
      <c r="R13" s="34">
        <v>1</v>
      </c>
      <c r="S13" s="34"/>
      <c r="T13" s="34">
        <f t="shared" si="2"/>
        <v>1</v>
      </c>
      <c r="U13" s="34">
        <v>49</v>
      </c>
      <c r="V13" s="40">
        <v>22</v>
      </c>
      <c r="W13" s="33" t="s">
        <v>90</v>
      </c>
      <c r="X13" s="41">
        <v>0</v>
      </c>
      <c r="Y13" s="34">
        <v>1</v>
      </c>
      <c r="Z13" s="34">
        <v>1</v>
      </c>
      <c r="AA13" s="34">
        <v>6</v>
      </c>
      <c r="AB13" s="34">
        <v>0</v>
      </c>
      <c r="AC13" s="34">
        <v>7</v>
      </c>
      <c r="AD13" s="34">
        <v>0</v>
      </c>
      <c r="AE13" s="34">
        <f t="shared" si="0"/>
        <v>15</v>
      </c>
      <c r="AF13" s="34">
        <v>87</v>
      </c>
      <c r="AG13" s="40">
        <v>22</v>
      </c>
      <c r="AH13" s="33" t="s">
        <v>90</v>
      </c>
      <c r="AI13" s="35">
        <v>8</v>
      </c>
      <c r="AJ13" s="34">
        <v>180</v>
      </c>
      <c r="AK13" s="34">
        <v>17</v>
      </c>
      <c r="AL13" s="34">
        <f>3*60+10</f>
        <v>190</v>
      </c>
      <c r="AM13" s="34">
        <f t="shared" si="3"/>
        <v>25</v>
      </c>
      <c r="AN13" s="42">
        <f t="shared" si="3"/>
        <v>370</v>
      </c>
      <c r="AO13" s="34">
        <f t="shared" si="4"/>
        <v>50</v>
      </c>
      <c r="AP13" s="34">
        <f t="shared" si="5"/>
        <v>506</v>
      </c>
      <c r="AQ13" s="34">
        <v>22</v>
      </c>
    </row>
    <row r="14" spans="1:43" ht="24.95" customHeight="1" thickBot="1">
      <c r="A14" s="3" t="s">
        <v>25</v>
      </c>
      <c r="B14" s="4" t="s">
        <v>76</v>
      </c>
      <c r="C14" s="9">
        <v>40798</v>
      </c>
      <c r="D14" s="40">
        <v>24</v>
      </c>
      <c r="E14" s="33" t="s">
        <v>90</v>
      </c>
      <c r="F14" s="34">
        <v>3</v>
      </c>
      <c r="G14" s="34">
        <v>1</v>
      </c>
      <c r="H14" s="34">
        <f t="shared" si="1"/>
        <v>3</v>
      </c>
      <c r="I14" s="40">
        <v>24</v>
      </c>
      <c r="J14" s="33" t="s">
        <v>90</v>
      </c>
      <c r="K14" s="41"/>
      <c r="L14" s="34"/>
      <c r="M14" s="34"/>
      <c r="N14" s="34"/>
      <c r="O14" s="34"/>
      <c r="P14" s="34"/>
      <c r="Q14" s="34"/>
      <c r="R14" s="34"/>
      <c r="S14" s="34"/>
      <c r="T14" s="34">
        <f t="shared" si="2"/>
        <v>0</v>
      </c>
      <c r="U14" s="34">
        <v>70</v>
      </c>
      <c r="V14" s="40">
        <v>24</v>
      </c>
      <c r="W14" s="33" t="s">
        <v>90</v>
      </c>
      <c r="X14" s="41">
        <v>0</v>
      </c>
      <c r="Y14" s="34">
        <v>3</v>
      </c>
      <c r="Z14" s="34">
        <v>13</v>
      </c>
      <c r="AA14" s="34">
        <v>9</v>
      </c>
      <c r="AB14" s="34">
        <v>0</v>
      </c>
      <c r="AC14" s="34">
        <v>10</v>
      </c>
      <c r="AD14" s="34">
        <v>3</v>
      </c>
      <c r="AE14" s="34">
        <f t="shared" si="0"/>
        <v>38</v>
      </c>
      <c r="AF14" s="34">
        <v>125</v>
      </c>
      <c r="AG14" s="40">
        <v>24</v>
      </c>
      <c r="AH14" s="33" t="s">
        <v>90</v>
      </c>
      <c r="AI14" s="35">
        <v>12</v>
      </c>
      <c r="AJ14" s="34">
        <v>180</v>
      </c>
      <c r="AK14" s="34">
        <v>19</v>
      </c>
      <c r="AL14" s="34">
        <f>4*60+55.39</f>
        <v>295.39</v>
      </c>
      <c r="AM14" s="34">
        <f t="shared" si="3"/>
        <v>31</v>
      </c>
      <c r="AN14" s="42">
        <f t="shared" si="3"/>
        <v>475.39</v>
      </c>
      <c r="AO14" s="34">
        <f t="shared" si="4"/>
        <v>72</v>
      </c>
      <c r="AP14" s="34">
        <f t="shared" si="5"/>
        <v>670.39</v>
      </c>
      <c r="AQ14" s="34">
        <v>35</v>
      </c>
    </row>
    <row r="15" spans="1:43" ht="24.95" customHeight="1" thickBot="1">
      <c r="A15" s="5" t="s">
        <v>26</v>
      </c>
      <c r="B15" s="18" t="s">
        <v>76</v>
      </c>
      <c r="C15" s="11">
        <v>40269</v>
      </c>
      <c r="D15" s="40">
        <v>25</v>
      </c>
      <c r="E15" s="33" t="s">
        <v>91</v>
      </c>
      <c r="F15" s="34">
        <v>3</v>
      </c>
      <c r="G15" s="34">
        <v>4</v>
      </c>
      <c r="H15" s="34">
        <f t="shared" si="1"/>
        <v>12</v>
      </c>
      <c r="I15" s="40">
        <v>25</v>
      </c>
      <c r="J15" s="33" t="s">
        <v>91</v>
      </c>
      <c r="K15" s="41"/>
      <c r="L15" s="34"/>
      <c r="M15" s="34"/>
      <c r="N15" s="34"/>
      <c r="O15" s="34"/>
      <c r="P15" s="34"/>
      <c r="Q15" s="34"/>
      <c r="R15" s="34"/>
      <c r="S15" s="34"/>
      <c r="T15" s="34">
        <f t="shared" si="2"/>
        <v>0</v>
      </c>
      <c r="U15" s="34">
        <v>31</v>
      </c>
      <c r="V15" s="40">
        <v>25</v>
      </c>
      <c r="W15" s="33" t="s">
        <v>91</v>
      </c>
      <c r="X15" s="41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f t="shared" si="0"/>
        <v>0</v>
      </c>
      <c r="AF15" s="34">
        <v>85</v>
      </c>
      <c r="AG15" s="40">
        <v>25</v>
      </c>
      <c r="AH15" s="33" t="s">
        <v>91</v>
      </c>
      <c r="AI15" s="35">
        <v>6</v>
      </c>
      <c r="AJ15" s="34">
        <v>180</v>
      </c>
      <c r="AK15" s="34">
        <v>5</v>
      </c>
      <c r="AL15" s="34">
        <f>60*4+31.15</f>
        <v>271.14999999999998</v>
      </c>
      <c r="AM15" s="34">
        <f t="shared" si="3"/>
        <v>11</v>
      </c>
      <c r="AN15" s="42">
        <f t="shared" si="3"/>
        <v>451.15</v>
      </c>
      <c r="AO15" s="34">
        <f t="shared" si="4"/>
        <v>23</v>
      </c>
      <c r="AP15" s="34">
        <f t="shared" si="5"/>
        <v>567.15</v>
      </c>
      <c r="AQ15" s="34">
        <v>6</v>
      </c>
    </row>
    <row r="16" spans="1:43" ht="24.95" customHeight="1" thickBot="1">
      <c r="A16" s="5" t="s">
        <v>27</v>
      </c>
      <c r="B16" s="18" t="s">
        <v>76</v>
      </c>
      <c r="C16" s="11">
        <v>40450</v>
      </c>
      <c r="D16" s="40">
        <v>26</v>
      </c>
      <c r="E16" s="33" t="s">
        <v>91</v>
      </c>
      <c r="F16" s="34">
        <v>3</v>
      </c>
      <c r="G16" s="34">
        <v>1</v>
      </c>
      <c r="H16" s="34">
        <f t="shared" si="1"/>
        <v>3</v>
      </c>
      <c r="I16" s="40">
        <v>26</v>
      </c>
      <c r="J16" s="33" t="s">
        <v>91</v>
      </c>
      <c r="K16" s="41"/>
      <c r="L16" s="34"/>
      <c r="M16" s="34"/>
      <c r="N16" s="34"/>
      <c r="O16" s="34"/>
      <c r="P16" s="34"/>
      <c r="Q16" s="34"/>
      <c r="R16" s="34"/>
      <c r="S16" s="34"/>
      <c r="T16" s="34">
        <f t="shared" si="2"/>
        <v>0</v>
      </c>
      <c r="U16" s="34">
        <v>32</v>
      </c>
      <c r="V16" s="40">
        <v>26</v>
      </c>
      <c r="W16" s="33" t="s">
        <v>91</v>
      </c>
      <c r="X16" s="41">
        <v>0</v>
      </c>
      <c r="Y16" s="34">
        <v>0</v>
      </c>
      <c r="Z16" s="34">
        <v>3</v>
      </c>
      <c r="AA16" s="34">
        <v>0</v>
      </c>
      <c r="AB16" s="34">
        <v>0</v>
      </c>
      <c r="AC16" s="34">
        <v>0</v>
      </c>
      <c r="AD16" s="34">
        <v>0</v>
      </c>
      <c r="AE16" s="34">
        <f t="shared" si="0"/>
        <v>3</v>
      </c>
      <c r="AF16" s="34">
        <v>101</v>
      </c>
      <c r="AG16" s="40">
        <v>26</v>
      </c>
      <c r="AH16" s="33" t="s">
        <v>91</v>
      </c>
      <c r="AI16" s="35">
        <v>2</v>
      </c>
      <c r="AJ16" s="34">
        <v>180</v>
      </c>
      <c r="AK16" s="34">
        <v>18</v>
      </c>
      <c r="AL16" s="34">
        <f>4*60</f>
        <v>240</v>
      </c>
      <c r="AM16" s="34">
        <f t="shared" si="3"/>
        <v>20</v>
      </c>
      <c r="AN16" s="42">
        <f t="shared" si="3"/>
        <v>420</v>
      </c>
      <c r="AO16" s="34">
        <f t="shared" si="4"/>
        <v>26</v>
      </c>
      <c r="AP16" s="34">
        <f t="shared" si="5"/>
        <v>553</v>
      </c>
      <c r="AQ16" s="34">
        <v>7</v>
      </c>
    </row>
    <row r="17" spans="1:43" ht="24.95" customHeight="1" thickBot="1">
      <c r="A17" s="5" t="s">
        <v>30</v>
      </c>
      <c r="B17" s="18" t="s">
        <v>76</v>
      </c>
      <c r="C17" s="11">
        <v>40196</v>
      </c>
      <c r="D17" s="40">
        <v>29</v>
      </c>
      <c r="E17" s="33" t="s">
        <v>92</v>
      </c>
      <c r="F17" s="34">
        <v>3</v>
      </c>
      <c r="G17" s="34">
        <v>5</v>
      </c>
      <c r="H17" s="34">
        <f t="shared" si="1"/>
        <v>15</v>
      </c>
      <c r="I17" s="40">
        <v>29</v>
      </c>
      <c r="J17" s="33" t="s">
        <v>92</v>
      </c>
      <c r="K17" s="41"/>
      <c r="L17" s="34"/>
      <c r="M17" s="34"/>
      <c r="N17" s="34">
        <v>3</v>
      </c>
      <c r="O17" s="34"/>
      <c r="P17" s="34"/>
      <c r="Q17" s="34"/>
      <c r="R17" s="34"/>
      <c r="S17" s="34"/>
      <c r="T17" s="34">
        <f t="shared" si="2"/>
        <v>3</v>
      </c>
      <c r="U17" s="34">
        <v>34</v>
      </c>
      <c r="V17" s="40">
        <v>29</v>
      </c>
      <c r="W17" s="33" t="s">
        <v>92</v>
      </c>
      <c r="X17" s="41">
        <v>0</v>
      </c>
      <c r="Y17" s="34">
        <v>0</v>
      </c>
      <c r="Z17" s="34">
        <v>1</v>
      </c>
      <c r="AA17" s="34">
        <v>5</v>
      </c>
      <c r="AB17" s="34">
        <v>0</v>
      </c>
      <c r="AC17" s="34">
        <v>3</v>
      </c>
      <c r="AD17" s="34">
        <v>0</v>
      </c>
      <c r="AE17" s="34">
        <f t="shared" si="0"/>
        <v>9</v>
      </c>
      <c r="AF17" s="34">
        <v>73</v>
      </c>
      <c r="AG17" s="40">
        <v>29</v>
      </c>
      <c r="AH17" s="33" t="s">
        <v>92</v>
      </c>
      <c r="AI17" s="35">
        <v>4</v>
      </c>
      <c r="AJ17" s="34">
        <v>180</v>
      </c>
      <c r="AK17" s="34">
        <v>7</v>
      </c>
      <c r="AL17" s="34">
        <f>4*60+10.25</f>
        <v>250.25</v>
      </c>
      <c r="AM17" s="34">
        <f t="shared" si="3"/>
        <v>11</v>
      </c>
      <c r="AN17" s="42">
        <f t="shared" si="3"/>
        <v>430.25</v>
      </c>
      <c r="AO17" s="34">
        <f t="shared" si="4"/>
        <v>38</v>
      </c>
      <c r="AP17" s="34">
        <f t="shared" si="5"/>
        <v>537.25</v>
      </c>
      <c r="AQ17" s="34">
        <v>12</v>
      </c>
    </row>
    <row r="18" spans="1:43" ht="24.95" customHeight="1" thickBot="1">
      <c r="A18" s="5" t="s">
        <v>33</v>
      </c>
      <c r="B18" s="18" t="s">
        <v>76</v>
      </c>
      <c r="C18" s="11">
        <v>40470</v>
      </c>
      <c r="D18" s="40">
        <v>32</v>
      </c>
      <c r="E18" s="33" t="s">
        <v>92</v>
      </c>
      <c r="F18" s="34">
        <v>3</v>
      </c>
      <c r="G18" s="34">
        <v>6</v>
      </c>
      <c r="H18" s="34">
        <f t="shared" si="1"/>
        <v>18</v>
      </c>
      <c r="I18" s="40">
        <v>32</v>
      </c>
      <c r="J18" s="33" t="s">
        <v>92</v>
      </c>
      <c r="K18" s="41"/>
      <c r="L18" s="34"/>
      <c r="M18" s="34">
        <v>5</v>
      </c>
      <c r="N18" s="34">
        <v>3</v>
      </c>
      <c r="O18" s="34"/>
      <c r="P18" s="34"/>
      <c r="Q18" s="34"/>
      <c r="R18" s="34"/>
      <c r="S18" s="34"/>
      <c r="T18" s="34">
        <f t="shared" si="2"/>
        <v>8</v>
      </c>
      <c r="U18" s="34">
        <v>56</v>
      </c>
      <c r="V18" s="40">
        <v>32</v>
      </c>
      <c r="W18" s="33" t="s">
        <v>92</v>
      </c>
      <c r="X18" s="41">
        <v>0</v>
      </c>
      <c r="Y18" s="34">
        <v>3</v>
      </c>
      <c r="Z18" s="34">
        <v>1</v>
      </c>
      <c r="AA18" s="34">
        <v>3</v>
      </c>
      <c r="AB18" s="34">
        <v>0</v>
      </c>
      <c r="AC18" s="34">
        <v>0</v>
      </c>
      <c r="AD18" s="34">
        <v>0</v>
      </c>
      <c r="AE18" s="34">
        <f t="shared" si="0"/>
        <v>7</v>
      </c>
      <c r="AF18" s="34">
        <v>84</v>
      </c>
      <c r="AG18" s="40">
        <v>32</v>
      </c>
      <c r="AH18" s="33" t="s">
        <v>92</v>
      </c>
      <c r="AI18" s="35">
        <v>14</v>
      </c>
      <c r="AJ18" s="34">
        <v>180</v>
      </c>
      <c r="AK18" s="34">
        <v>22</v>
      </c>
      <c r="AL18" s="34">
        <f>3*60+20</f>
        <v>200</v>
      </c>
      <c r="AM18" s="34">
        <f t="shared" si="3"/>
        <v>36</v>
      </c>
      <c r="AN18" s="42">
        <f t="shared" si="3"/>
        <v>380</v>
      </c>
      <c r="AO18" s="34">
        <f t="shared" si="4"/>
        <v>69</v>
      </c>
      <c r="AP18" s="34">
        <f t="shared" si="5"/>
        <v>520</v>
      </c>
      <c r="AQ18" s="34">
        <v>33</v>
      </c>
    </row>
    <row r="19" spans="1:43" ht="24.95" customHeight="1" thickBot="1">
      <c r="A19" s="5" t="s">
        <v>34</v>
      </c>
      <c r="B19" s="18" t="s">
        <v>76</v>
      </c>
      <c r="C19" s="11">
        <v>40364</v>
      </c>
      <c r="D19" s="40">
        <v>33</v>
      </c>
      <c r="E19" s="33" t="s">
        <v>93</v>
      </c>
      <c r="F19" s="34">
        <v>3</v>
      </c>
      <c r="G19" s="34">
        <v>1</v>
      </c>
      <c r="H19" s="34">
        <f t="shared" si="1"/>
        <v>3</v>
      </c>
      <c r="I19" s="40">
        <v>33</v>
      </c>
      <c r="J19" s="33" t="s">
        <v>93</v>
      </c>
      <c r="K19" s="41"/>
      <c r="L19" s="34"/>
      <c r="M19" s="34"/>
      <c r="N19" s="34"/>
      <c r="O19" s="34"/>
      <c r="P19" s="34"/>
      <c r="Q19" s="34"/>
      <c r="R19" s="34"/>
      <c r="S19" s="34"/>
      <c r="T19" s="34">
        <f t="shared" si="2"/>
        <v>0</v>
      </c>
      <c r="U19" s="34">
        <v>37</v>
      </c>
      <c r="V19" s="40">
        <v>33</v>
      </c>
      <c r="W19" s="33" t="s">
        <v>93</v>
      </c>
      <c r="X19" s="41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3</v>
      </c>
      <c r="AD19" s="34">
        <v>0</v>
      </c>
      <c r="AE19" s="34">
        <f t="shared" ref="AE19:AE34" si="6">SUM(X19:AD19)</f>
        <v>3</v>
      </c>
      <c r="AF19" s="34">
        <v>85</v>
      </c>
      <c r="AG19" s="40">
        <v>33</v>
      </c>
      <c r="AH19" s="33" t="s">
        <v>93</v>
      </c>
      <c r="AI19" s="35">
        <v>2</v>
      </c>
      <c r="AJ19" s="34">
        <f>60*2+50</f>
        <v>170</v>
      </c>
      <c r="AK19" s="34">
        <v>3</v>
      </c>
      <c r="AL19" s="34">
        <f>4*60+47.24</f>
        <v>287.24</v>
      </c>
      <c r="AM19" s="34">
        <f t="shared" si="3"/>
        <v>5</v>
      </c>
      <c r="AN19" s="42">
        <f t="shared" si="3"/>
        <v>457.24</v>
      </c>
      <c r="AO19" s="34">
        <f t="shared" si="4"/>
        <v>11</v>
      </c>
      <c r="AP19" s="34">
        <f t="shared" si="5"/>
        <v>579.24</v>
      </c>
      <c r="AQ19" s="44">
        <v>3</v>
      </c>
    </row>
    <row r="20" spans="1:43" ht="24.95" customHeight="1" thickBot="1">
      <c r="A20" s="5" t="s">
        <v>37</v>
      </c>
      <c r="B20" s="18" t="s">
        <v>76</v>
      </c>
      <c r="C20" s="11">
        <v>40523</v>
      </c>
      <c r="D20" s="40">
        <v>36</v>
      </c>
      <c r="E20" s="33" t="s">
        <v>93</v>
      </c>
      <c r="F20" s="34">
        <v>3</v>
      </c>
      <c r="G20" s="34">
        <v>5</v>
      </c>
      <c r="H20" s="34">
        <f t="shared" si="1"/>
        <v>15</v>
      </c>
      <c r="I20" s="40">
        <v>36</v>
      </c>
      <c r="J20" s="33" t="s">
        <v>93</v>
      </c>
      <c r="K20" s="41"/>
      <c r="L20" s="34"/>
      <c r="M20" s="34"/>
      <c r="N20" s="34"/>
      <c r="O20" s="34"/>
      <c r="P20" s="34"/>
      <c r="Q20" s="34"/>
      <c r="R20" s="34"/>
      <c r="S20" s="34"/>
      <c r="T20" s="34">
        <f t="shared" si="2"/>
        <v>0</v>
      </c>
      <c r="U20" s="34">
        <v>34</v>
      </c>
      <c r="V20" s="40">
        <v>36</v>
      </c>
      <c r="W20" s="33" t="s">
        <v>93</v>
      </c>
      <c r="X20" s="41">
        <v>0</v>
      </c>
      <c r="Y20" s="34">
        <v>1</v>
      </c>
      <c r="Z20" s="34">
        <v>1</v>
      </c>
      <c r="AA20" s="34">
        <v>0</v>
      </c>
      <c r="AB20" s="34">
        <v>0</v>
      </c>
      <c r="AC20" s="34">
        <v>0</v>
      </c>
      <c r="AD20" s="34">
        <v>0</v>
      </c>
      <c r="AE20" s="34">
        <f t="shared" si="6"/>
        <v>2</v>
      </c>
      <c r="AF20" s="34">
        <v>86</v>
      </c>
      <c r="AG20" s="40">
        <v>36</v>
      </c>
      <c r="AH20" s="33" t="s">
        <v>93</v>
      </c>
      <c r="AI20" s="35">
        <v>10</v>
      </c>
      <c r="AJ20" s="34">
        <f>2*60+45</f>
        <v>165</v>
      </c>
      <c r="AK20" s="34">
        <v>11</v>
      </c>
      <c r="AL20" s="34">
        <f>3*60+25</f>
        <v>205</v>
      </c>
      <c r="AM20" s="34">
        <f t="shared" si="3"/>
        <v>21</v>
      </c>
      <c r="AN20" s="42">
        <f t="shared" si="3"/>
        <v>370</v>
      </c>
      <c r="AO20" s="34">
        <f t="shared" si="4"/>
        <v>38</v>
      </c>
      <c r="AP20" s="34">
        <f t="shared" si="5"/>
        <v>490</v>
      </c>
      <c r="AQ20" s="34">
        <v>11</v>
      </c>
    </row>
    <row r="21" spans="1:43" ht="24.95" customHeight="1" thickBot="1">
      <c r="A21" s="5" t="s">
        <v>40</v>
      </c>
      <c r="B21" s="18" t="s">
        <v>76</v>
      </c>
      <c r="C21" s="11">
        <v>40515</v>
      </c>
      <c r="D21" s="40">
        <v>39</v>
      </c>
      <c r="E21" s="33" t="s">
        <v>94</v>
      </c>
      <c r="F21" s="34">
        <v>3</v>
      </c>
      <c r="G21" s="34">
        <v>2</v>
      </c>
      <c r="H21" s="34">
        <f t="shared" si="1"/>
        <v>6</v>
      </c>
      <c r="I21" s="40">
        <v>39</v>
      </c>
      <c r="J21" s="33" t="s">
        <v>94</v>
      </c>
      <c r="K21" s="41"/>
      <c r="L21" s="34"/>
      <c r="M21" s="34"/>
      <c r="N21" s="34"/>
      <c r="O21" s="34"/>
      <c r="P21" s="34"/>
      <c r="Q21" s="34"/>
      <c r="R21" s="34">
        <v>3</v>
      </c>
      <c r="S21" s="34"/>
      <c r="T21" s="34">
        <f t="shared" si="2"/>
        <v>3</v>
      </c>
      <c r="U21" s="34">
        <v>37</v>
      </c>
      <c r="V21" s="40">
        <v>39</v>
      </c>
      <c r="W21" s="33" t="s">
        <v>94</v>
      </c>
      <c r="X21" s="41">
        <v>0</v>
      </c>
      <c r="Y21" s="34">
        <v>0</v>
      </c>
      <c r="Z21" s="34">
        <v>1</v>
      </c>
      <c r="AA21" s="34">
        <v>3</v>
      </c>
      <c r="AB21" s="34">
        <v>0</v>
      </c>
      <c r="AC21" s="34">
        <v>4</v>
      </c>
      <c r="AD21" s="34">
        <v>0</v>
      </c>
      <c r="AE21" s="34">
        <f t="shared" si="6"/>
        <v>8</v>
      </c>
      <c r="AF21" s="34">
        <v>87</v>
      </c>
      <c r="AG21" s="40">
        <v>39</v>
      </c>
      <c r="AH21" s="33" t="s">
        <v>94</v>
      </c>
      <c r="AI21" s="35">
        <v>8</v>
      </c>
      <c r="AJ21" s="34">
        <v>180</v>
      </c>
      <c r="AK21" s="34">
        <v>18</v>
      </c>
      <c r="AL21" s="34">
        <f>60*3+10</f>
        <v>190</v>
      </c>
      <c r="AM21" s="34">
        <f t="shared" si="3"/>
        <v>26</v>
      </c>
      <c r="AN21" s="42">
        <f t="shared" si="3"/>
        <v>370</v>
      </c>
      <c r="AO21" s="34">
        <f t="shared" si="4"/>
        <v>43</v>
      </c>
      <c r="AP21" s="34">
        <f t="shared" si="5"/>
        <v>494</v>
      </c>
      <c r="AQ21" s="34">
        <v>15</v>
      </c>
    </row>
    <row r="22" spans="1:43" ht="24.95" customHeight="1" thickBot="1">
      <c r="A22" s="5" t="s">
        <v>41</v>
      </c>
      <c r="B22" s="18" t="s">
        <v>76</v>
      </c>
      <c r="C22" s="11">
        <v>40451</v>
      </c>
      <c r="D22" s="40">
        <v>40</v>
      </c>
      <c r="E22" s="33" t="s">
        <v>94</v>
      </c>
      <c r="F22" s="34">
        <v>3</v>
      </c>
      <c r="G22" s="34">
        <v>6</v>
      </c>
      <c r="H22" s="34">
        <f t="shared" si="1"/>
        <v>18</v>
      </c>
      <c r="I22" s="40">
        <v>40</v>
      </c>
      <c r="J22" s="33" t="s">
        <v>94</v>
      </c>
      <c r="K22" s="41"/>
      <c r="L22" s="34">
        <v>5</v>
      </c>
      <c r="M22" s="34"/>
      <c r="N22" s="34">
        <v>3</v>
      </c>
      <c r="O22" s="34"/>
      <c r="P22" s="34"/>
      <c r="Q22" s="34"/>
      <c r="R22" s="34">
        <v>1</v>
      </c>
      <c r="S22" s="34"/>
      <c r="T22" s="34">
        <f t="shared" si="2"/>
        <v>9</v>
      </c>
      <c r="U22" s="34">
        <v>51</v>
      </c>
      <c r="V22" s="40">
        <v>40</v>
      </c>
      <c r="W22" s="33" t="s">
        <v>94</v>
      </c>
      <c r="X22" s="41">
        <v>0</v>
      </c>
      <c r="Y22" s="34">
        <v>2</v>
      </c>
      <c r="Z22" s="34">
        <v>2</v>
      </c>
      <c r="AA22" s="34">
        <v>14</v>
      </c>
      <c r="AB22" s="34">
        <v>0</v>
      </c>
      <c r="AC22" s="34">
        <v>1</v>
      </c>
      <c r="AD22" s="34">
        <v>3</v>
      </c>
      <c r="AE22" s="34">
        <f t="shared" si="6"/>
        <v>22</v>
      </c>
      <c r="AF22" s="34">
        <v>97</v>
      </c>
      <c r="AG22" s="40">
        <v>40</v>
      </c>
      <c r="AH22" s="33" t="s">
        <v>94</v>
      </c>
      <c r="AI22" s="35">
        <v>6</v>
      </c>
      <c r="AJ22" s="34">
        <f>2*60+30</f>
        <v>150</v>
      </c>
      <c r="AK22" s="34">
        <v>7</v>
      </c>
      <c r="AL22" s="34">
        <f>4*60+47.25</f>
        <v>287.25</v>
      </c>
      <c r="AM22" s="34">
        <f t="shared" si="3"/>
        <v>13</v>
      </c>
      <c r="AN22" s="42">
        <f t="shared" si="3"/>
        <v>437.25</v>
      </c>
      <c r="AO22" s="34">
        <f t="shared" si="4"/>
        <v>62</v>
      </c>
      <c r="AP22" s="34">
        <f t="shared" si="5"/>
        <v>585.25</v>
      </c>
      <c r="AQ22" s="34">
        <v>29</v>
      </c>
    </row>
    <row r="23" spans="1:43" ht="24.95" customHeight="1" thickBot="1">
      <c r="A23" s="5" t="s">
        <v>42</v>
      </c>
      <c r="B23" s="18" t="s">
        <v>76</v>
      </c>
      <c r="C23" s="11">
        <v>40603</v>
      </c>
      <c r="D23" s="40">
        <v>41</v>
      </c>
      <c r="E23" s="33" t="s">
        <v>95</v>
      </c>
      <c r="F23" s="34">
        <v>3</v>
      </c>
      <c r="G23" s="34">
        <v>4</v>
      </c>
      <c r="H23" s="34">
        <f t="shared" si="1"/>
        <v>12</v>
      </c>
      <c r="I23" s="40">
        <v>41</v>
      </c>
      <c r="J23" s="33" t="s">
        <v>95</v>
      </c>
      <c r="K23" s="41"/>
      <c r="L23" s="34"/>
      <c r="M23" s="34"/>
      <c r="N23" s="34"/>
      <c r="O23" s="34"/>
      <c r="P23" s="34"/>
      <c r="Q23" s="34"/>
      <c r="R23" s="34">
        <v>2</v>
      </c>
      <c r="S23" s="34"/>
      <c r="T23" s="34">
        <f t="shared" si="2"/>
        <v>2</v>
      </c>
      <c r="U23" s="45">
        <v>89</v>
      </c>
      <c r="V23" s="40">
        <v>41</v>
      </c>
      <c r="W23" s="33" t="s">
        <v>95</v>
      </c>
      <c r="X23" s="41">
        <v>0</v>
      </c>
      <c r="Y23" s="34">
        <v>1</v>
      </c>
      <c r="Z23" s="34">
        <v>9</v>
      </c>
      <c r="AA23" s="34">
        <v>3</v>
      </c>
      <c r="AB23" s="34">
        <v>0</v>
      </c>
      <c r="AC23" s="34">
        <v>6</v>
      </c>
      <c r="AD23" s="34">
        <v>0</v>
      </c>
      <c r="AE23" s="34">
        <f t="shared" si="6"/>
        <v>19</v>
      </c>
      <c r="AF23" s="45">
        <v>117</v>
      </c>
      <c r="AG23" s="40">
        <v>41</v>
      </c>
      <c r="AH23" s="33" t="s">
        <v>95</v>
      </c>
      <c r="AI23" s="35">
        <v>10</v>
      </c>
      <c r="AJ23" s="34">
        <v>180</v>
      </c>
      <c r="AK23" s="34">
        <v>15</v>
      </c>
      <c r="AL23" s="34">
        <f>120+30</f>
        <v>150</v>
      </c>
      <c r="AM23" s="34">
        <f t="shared" si="3"/>
        <v>25</v>
      </c>
      <c r="AN23" s="42">
        <f t="shared" si="3"/>
        <v>330</v>
      </c>
      <c r="AO23" s="34">
        <f t="shared" si="4"/>
        <v>58</v>
      </c>
      <c r="AP23" s="34">
        <f t="shared" si="5"/>
        <v>536</v>
      </c>
      <c r="AQ23" s="34">
        <v>27</v>
      </c>
    </row>
    <row r="24" spans="1:43" ht="24.95" customHeight="1" thickBot="1">
      <c r="A24" s="5" t="s">
        <v>44</v>
      </c>
      <c r="B24" s="18" t="s">
        <v>76</v>
      </c>
      <c r="C24" s="11">
        <v>40320</v>
      </c>
      <c r="D24" s="40">
        <v>43</v>
      </c>
      <c r="E24" s="33" t="s">
        <v>95</v>
      </c>
      <c r="F24" s="34">
        <v>3</v>
      </c>
      <c r="G24" s="34">
        <v>6</v>
      </c>
      <c r="H24" s="34">
        <f t="shared" si="1"/>
        <v>18</v>
      </c>
      <c r="I24" s="40">
        <v>43</v>
      </c>
      <c r="J24" s="33" t="s">
        <v>95</v>
      </c>
      <c r="K24" s="41"/>
      <c r="L24" s="34">
        <v>5</v>
      </c>
      <c r="M24" s="34"/>
      <c r="N24" s="34"/>
      <c r="O24" s="34"/>
      <c r="P24" s="34"/>
      <c r="Q24" s="34"/>
      <c r="R24" s="34">
        <v>3</v>
      </c>
      <c r="S24" s="34"/>
      <c r="T24" s="34">
        <f t="shared" si="2"/>
        <v>8</v>
      </c>
      <c r="U24" s="45">
        <v>58</v>
      </c>
      <c r="V24" s="40">
        <v>43</v>
      </c>
      <c r="W24" s="33" t="s">
        <v>95</v>
      </c>
      <c r="X24" s="41">
        <v>2</v>
      </c>
      <c r="Y24" s="34">
        <v>0</v>
      </c>
      <c r="Z24" s="34">
        <v>0</v>
      </c>
      <c r="AA24" s="34">
        <v>6</v>
      </c>
      <c r="AB24" s="34">
        <v>0</v>
      </c>
      <c r="AC24" s="34">
        <v>3</v>
      </c>
      <c r="AD24" s="34">
        <v>0</v>
      </c>
      <c r="AE24" s="34">
        <f t="shared" si="6"/>
        <v>11</v>
      </c>
      <c r="AF24" s="45">
        <v>97</v>
      </c>
      <c r="AG24" s="40">
        <v>43</v>
      </c>
      <c r="AH24" s="33" t="s">
        <v>95</v>
      </c>
      <c r="AI24" s="34">
        <v>10</v>
      </c>
      <c r="AJ24" s="34">
        <v>180</v>
      </c>
      <c r="AK24" s="31">
        <v>8</v>
      </c>
      <c r="AL24" s="34">
        <f>60*5</f>
        <v>300</v>
      </c>
      <c r="AM24" s="34">
        <f t="shared" si="3"/>
        <v>18</v>
      </c>
      <c r="AN24" s="42">
        <f t="shared" si="3"/>
        <v>480</v>
      </c>
      <c r="AO24" s="34">
        <f t="shared" si="4"/>
        <v>55</v>
      </c>
      <c r="AP24" s="34">
        <f t="shared" si="5"/>
        <v>635</v>
      </c>
      <c r="AQ24" s="34">
        <v>25</v>
      </c>
    </row>
    <row r="25" spans="1:43" ht="24.95" customHeight="1" thickBot="1">
      <c r="A25" s="5" t="s">
        <v>46</v>
      </c>
      <c r="B25" s="18" t="s">
        <v>76</v>
      </c>
      <c r="C25" s="11">
        <v>40983</v>
      </c>
      <c r="D25" s="40">
        <v>45</v>
      </c>
      <c r="E25" s="33" t="s">
        <v>96</v>
      </c>
      <c r="F25" s="34">
        <v>3</v>
      </c>
      <c r="G25" s="34">
        <v>5</v>
      </c>
      <c r="H25" s="34">
        <f t="shared" si="1"/>
        <v>15</v>
      </c>
      <c r="I25" s="40">
        <v>45</v>
      </c>
      <c r="J25" s="33" t="s">
        <v>96</v>
      </c>
      <c r="K25" s="41"/>
      <c r="L25" s="34"/>
      <c r="M25" s="34"/>
      <c r="N25" s="34"/>
      <c r="O25" s="34"/>
      <c r="P25" s="34"/>
      <c r="Q25" s="34"/>
      <c r="R25" s="34">
        <v>3</v>
      </c>
      <c r="S25" s="34"/>
      <c r="T25" s="34">
        <f t="shared" si="2"/>
        <v>3</v>
      </c>
      <c r="U25" s="34">
        <v>36</v>
      </c>
      <c r="V25" s="40">
        <v>45</v>
      </c>
      <c r="W25" s="33" t="s">
        <v>96</v>
      </c>
      <c r="X25" s="41">
        <v>0</v>
      </c>
      <c r="Y25" s="34">
        <v>0</v>
      </c>
      <c r="Z25" s="34">
        <v>0</v>
      </c>
      <c r="AA25" s="34">
        <v>3</v>
      </c>
      <c r="AB25" s="34">
        <v>0</v>
      </c>
      <c r="AC25" s="34">
        <v>1</v>
      </c>
      <c r="AD25" s="34">
        <v>0</v>
      </c>
      <c r="AE25" s="34">
        <f t="shared" si="6"/>
        <v>4</v>
      </c>
      <c r="AF25" s="34">
        <v>90</v>
      </c>
      <c r="AG25" s="40">
        <v>45</v>
      </c>
      <c r="AH25" s="33" t="s">
        <v>96</v>
      </c>
      <c r="AI25" s="35">
        <v>8</v>
      </c>
      <c r="AJ25" s="34">
        <f>2*60+36</f>
        <v>156</v>
      </c>
      <c r="AK25" s="34">
        <v>14</v>
      </c>
      <c r="AL25" s="34">
        <f>5*60</f>
        <v>300</v>
      </c>
      <c r="AM25" s="34">
        <f t="shared" si="3"/>
        <v>22</v>
      </c>
      <c r="AN25" s="42">
        <f t="shared" si="3"/>
        <v>456</v>
      </c>
      <c r="AO25" s="34">
        <f t="shared" si="4"/>
        <v>44</v>
      </c>
      <c r="AP25" s="34">
        <f t="shared" si="5"/>
        <v>582</v>
      </c>
      <c r="AQ25" s="34">
        <v>17</v>
      </c>
    </row>
    <row r="26" spans="1:43" ht="24.95" customHeight="1" thickBot="1">
      <c r="A26" s="5" t="s">
        <v>47</v>
      </c>
      <c r="B26" s="18" t="s">
        <v>76</v>
      </c>
      <c r="C26" s="11">
        <v>40633</v>
      </c>
      <c r="D26" s="40">
        <v>46</v>
      </c>
      <c r="E26" s="33" t="s">
        <v>96</v>
      </c>
      <c r="F26" s="34">
        <v>3</v>
      </c>
      <c r="G26" s="34">
        <v>6</v>
      </c>
      <c r="H26" s="34">
        <f t="shared" si="1"/>
        <v>18</v>
      </c>
      <c r="I26" s="40">
        <v>46</v>
      </c>
      <c r="J26" s="33" t="s">
        <v>96</v>
      </c>
      <c r="K26" s="41"/>
      <c r="L26" s="34"/>
      <c r="M26" s="34"/>
      <c r="N26" s="34"/>
      <c r="O26" s="34"/>
      <c r="P26" s="34"/>
      <c r="Q26" s="34"/>
      <c r="R26" s="34"/>
      <c r="S26" s="34"/>
      <c r="T26" s="34">
        <f t="shared" si="2"/>
        <v>0</v>
      </c>
      <c r="U26" s="34">
        <v>37</v>
      </c>
      <c r="V26" s="40">
        <v>46</v>
      </c>
      <c r="W26" s="33" t="s">
        <v>96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34">
        <f t="shared" si="6"/>
        <v>0</v>
      </c>
      <c r="AF26" s="34">
        <v>91</v>
      </c>
      <c r="AG26" s="40">
        <v>46</v>
      </c>
      <c r="AH26" s="33" t="s">
        <v>96</v>
      </c>
      <c r="AI26" s="35">
        <v>8</v>
      </c>
      <c r="AJ26" s="34">
        <v>180</v>
      </c>
      <c r="AK26" s="34">
        <v>2</v>
      </c>
      <c r="AL26" s="34">
        <f>3*60+41.33</f>
        <v>221.32999999999998</v>
      </c>
      <c r="AM26" s="34">
        <f t="shared" si="3"/>
        <v>10</v>
      </c>
      <c r="AN26" s="42">
        <f t="shared" si="3"/>
        <v>401.33</v>
      </c>
      <c r="AO26" s="34">
        <f t="shared" si="4"/>
        <v>28</v>
      </c>
      <c r="AP26" s="34">
        <f t="shared" si="5"/>
        <v>529.32999999999993</v>
      </c>
      <c r="AQ26" s="34">
        <v>8</v>
      </c>
    </row>
    <row r="27" spans="1:43" ht="24.95" customHeight="1" thickBot="1">
      <c r="A27" s="6" t="s">
        <v>50</v>
      </c>
      <c r="B27" s="19" t="s">
        <v>76</v>
      </c>
      <c r="C27" s="12">
        <v>40488</v>
      </c>
      <c r="D27" s="40">
        <v>49</v>
      </c>
      <c r="E27" s="33" t="s">
        <v>79</v>
      </c>
      <c r="F27" s="34">
        <v>3</v>
      </c>
      <c r="G27" s="34">
        <v>4</v>
      </c>
      <c r="H27" s="34">
        <f t="shared" si="1"/>
        <v>12</v>
      </c>
      <c r="I27" s="40">
        <v>49</v>
      </c>
      <c r="J27" s="33" t="s">
        <v>79</v>
      </c>
      <c r="K27" s="41"/>
      <c r="L27" s="34"/>
      <c r="M27" s="34"/>
      <c r="N27" s="34"/>
      <c r="O27" s="34"/>
      <c r="P27" s="34"/>
      <c r="Q27" s="34">
        <v>3</v>
      </c>
      <c r="R27" s="34"/>
      <c r="S27" s="34"/>
      <c r="T27" s="34">
        <f t="shared" si="2"/>
        <v>3</v>
      </c>
      <c r="U27" s="34">
        <v>78</v>
      </c>
      <c r="V27" s="40">
        <v>49</v>
      </c>
      <c r="W27" s="33" t="s">
        <v>79</v>
      </c>
      <c r="X27" s="41">
        <v>0</v>
      </c>
      <c r="Y27" s="34">
        <v>2</v>
      </c>
      <c r="Z27" s="34">
        <v>5</v>
      </c>
      <c r="AA27" s="34">
        <v>6</v>
      </c>
      <c r="AB27" s="34">
        <v>0</v>
      </c>
      <c r="AC27" s="34">
        <v>4</v>
      </c>
      <c r="AD27" s="34">
        <v>0</v>
      </c>
      <c r="AE27" s="34">
        <f t="shared" si="6"/>
        <v>17</v>
      </c>
      <c r="AF27" s="34">
        <v>100</v>
      </c>
      <c r="AG27" s="40">
        <v>49</v>
      </c>
      <c r="AH27" s="33" t="s">
        <v>79</v>
      </c>
      <c r="AI27" s="35">
        <v>8</v>
      </c>
      <c r="AJ27" s="34">
        <f>2*60+45</f>
        <v>165</v>
      </c>
      <c r="AK27" s="34">
        <v>18</v>
      </c>
      <c r="AL27" s="34">
        <f>3*60+25</f>
        <v>205</v>
      </c>
      <c r="AM27" s="34">
        <f t="shared" si="3"/>
        <v>26</v>
      </c>
      <c r="AN27" s="42">
        <f t="shared" si="3"/>
        <v>370</v>
      </c>
      <c r="AO27" s="34">
        <f t="shared" si="4"/>
        <v>58</v>
      </c>
      <c r="AP27" s="34">
        <f t="shared" si="5"/>
        <v>548</v>
      </c>
      <c r="AQ27" s="34">
        <v>28</v>
      </c>
    </row>
    <row r="28" spans="1:43" ht="24.95" customHeight="1" thickBot="1">
      <c r="A28" s="6" t="s">
        <v>51</v>
      </c>
      <c r="B28" s="19" t="s">
        <v>76</v>
      </c>
      <c r="C28" s="12">
        <v>40353</v>
      </c>
      <c r="D28" s="40">
        <v>50</v>
      </c>
      <c r="E28" s="33" t="s">
        <v>79</v>
      </c>
      <c r="F28" s="34">
        <v>3</v>
      </c>
      <c r="G28" s="34">
        <v>8</v>
      </c>
      <c r="H28" s="34">
        <f t="shared" si="1"/>
        <v>24</v>
      </c>
      <c r="I28" s="40">
        <v>50</v>
      </c>
      <c r="J28" s="33" t="s">
        <v>79</v>
      </c>
      <c r="K28" s="41"/>
      <c r="L28" s="34"/>
      <c r="M28" s="34"/>
      <c r="N28" s="34"/>
      <c r="O28" s="34"/>
      <c r="P28" s="34"/>
      <c r="Q28" s="34">
        <v>1</v>
      </c>
      <c r="R28" s="34"/>
      <c r="S28" s="34"/>
      <c r="T28" s="34">
        <f t="shared" si="2"/>
        <v>1</v>
      </c>
      <c r="U28" s="34">
        <v>81</v>
      </c>
      <c r="V28" s="40">
        <v>50</v>
      </c>
      <c r="W28" s="33" t="s">
        <v>79</v>
      </c>
      <c r="X28" s="41">
        <v>0</v>
      </c>
      <c r="Y28" s="34">
        <v>3</v>
      </c>
      <c r="Z28" s="34">
        <v>3</v>
      </c>
      <c r="AA28" s="34">
        <v>7</v>
      </c>
      <c r="AB28" s="34">
        <v>0</v>
      </c>
      <c r="AC28" s="34">
        <v>7</v>
      </c>
      <c r="AD28" s="34">
        <v>0</v>
      </c>
      <c r="AE28" s="34">
        <f t="shared" si="6"/>
        <v>20</v>
      </c>
      <c r="AF28" s="34">
        <v>81</v>
      </c>
      <c r="AG28" s="40">
        <v>50</v>
      </c>
      <c r="AH28" s="33" t="s">
        <v>79</v>
      </c>
      <c r="AI28" s="35">
        <v>12</v>
      </c>
      <c r="AJ28" s="34">
        <v>180</v>
      </c>
      <c r="AK28" s="34">
        <v>15</v>
      </c>
      <c r="AL28" s="34">
        <f>3*60+20</f>
        <v>200</v>
      </c>
      <c r="AM28" s="34">
        <f t="shared" si="3"/>
        <v>27</v>
      </c>
      <c r="AN28" s="42">
        <f t="shared" si="3"/>
        <v>380</v>
      </c>
      <c r="AO28" s="34">
        <f t="shared" si="4"/>
        <v>72</v>
      </c>
      <c r="AP28" s="34">
        <f t="shared" si="5"/>
        <v>542</v>
      </c>
      <c r="AQ28" s="34">
        <v>34</v>
      </c>
    </row>
    <row r="29" spans="1:43" ht="24.95" customHeight="1" thickBot="1">
      <c r="A29" s="6" t="s">
        <v>56</v>
      </c>
      <c r="B29" s="19" t="s">
        <v>76</v>
      </c>
      <c r="C29" s="12">
        <v>40375</v>
      </c>
      <c r="D29" s="40">
        <v>55</v>
      </c>
      <c r="E29" s="33" t="s">
        <v>80</v>
      </c>
      <c r="F29" s="34">
        <v>3</v>
      </c>
      <c r="G29" s="34">
        <v>7</v>
      </c>
      <c r="H29" s="34">
        <f t="shared" si="1"/>
        <v>21</v>
      </c>
      <c r="I29" s="40">
        <v>55</v>
      </c>
      <c r="J29" s="33" t="s">
        <v>80</v>
      </c>
      <c r="K29" s="41"/>
      <c r="L29" s="34"/>
      <c r="M29" s="34"/>
      <c r="N29" s="34"/>
      <c r="O29" s="34"/>
      <c r="P29" s="34">
        <v>2</v>
      </c>
      <c r="Q29" s="34"/>
      <c r="R29" s="34"/>
      <c r="S29" s="34"/>
      <c r="T29" s="34">
        <f t="shared" si="2"/>
        <v>2</v>
      </c>
      <c r="U29" s="34">
        <v>57</v>
      </c>
      <c r="V29" s="40">
        <v>55</v>
      </c>
      <c r="W29" s="33" t="s">
        <v>80</v>
      </c>
      <c r="X29" s="41">
        <v>0</v>
      </c>
      <c r="Y29" s="34">
        <v>0</v>
      </c>
      <c r="Z29" s="34">
        <v>1</v>
      </c>
      <c r="AA29" s="34">
        <v>11</v>
      </c>
      <c r="AB29" s="34">
        <v>0</v>
      </c>
      <c r="AC29" s="34">
        <v>0</v>
      </c>
      <c r="AD29" s="34">
        <v>0</v>
      </c>
      <c r="AE29" s="34">
        <f t="shared" si="6"/>
        <v>12</v>
      </c>
      <c r="AF29" s="34">
        <v>80</v>
      </c>
      <c r="AG29" s="40">
        <v>55</v>
      </c>
      <c r="AH29" s="33" t="s">
        <v>80</v>
      </c>
      <c r="AI29" s="35">
        <v>12</v>
      </c>
      <c r="AJ29" s="34">
        <v>180</v>
      </c>
      <c r="AK29" s="34">
        <v>5</v>
      </c>
      <c r="AL29" s="34">
        <f>4*60+57.22</f>
        <v>297.22000000000003</v>
      </c>
      <c r="AM29" s="34">
        <f t="shared" si="3"/>
        <v>17</v>
      </c>
      <c r="AN29" s="42">
        <f t="shared" si="3"/>
        <v>477.22</v>
      </c>
      <c r="AO29" s="34">
        <f t="shared" si="4"/>
        <v>52</v>
      </c>
      <c r="AP29" s="34">
        <f t="shared" si="5"/>
        <v>614.22</v>
      </c>
      <c r="AQ29" s="34">
        <v>24</v>
      </c>
    </row>
    <row r="30" spans="1:43" ht="24.95" customHeight="1" thickBot="1">
      <c r="A30" s="6" t="s">
        <v>57</v>
      </c>
      <c r="B30" s="19" t="s">
        <v>76</v>
      </c>
      <c r="C30" s="12">
        <v>40413</v>
      </c>
      <c r="D30" s="40">
        <v>56</v>
      </c>
      <c r="E30" s="33" t="s">
        <v>80</v>
      </c>
      <c r="F30" s="34">
        <v>3</v>
      </c>
      <c r="G30" s="34">
        <v>5</v>
      </c>
      <c r="H30" s="34">
        <f t="shared" si="1"/>
        <v>15</v>
      </c>
      <c r="I30" s="40">
        <v>56</v>
      </c>
      <c r="J30" s="33" t="s">
        <v>80</v>
      </c>
      <c r="K30" s="41"/>
      <c r="L30" s="34"/>
      <c r="M30" s="34"/>
      <c r="N30" s="34"/>
      <c r="O30" s="34"/>
      <c r="P30" s="34"/>
      <c r="Q30" s="34"/>
      <c r="R30" s="34"/>
      <c r="S30" s="34"/>
      <c r="T30" s="34">
        <f t="shared" si="2"/>
        <v>0</v>
      </c>
      <c r="U30" s="34">
        <v>51</v>
      </c>
      <c r="V30" s="40">
        <v>56</v>
      </c>
      <c r="W30" s="33" t="s">
        <v>80</v>
      </c>
      <c r="X30" s="41">
        <v>0</v>
      </c>
      <c r="Y30" s="34">
        <v>1</v>
      </c>
      <c r="Z30" s="34">
        <v>0</v>
      </c>
      <c r="AA30" s="34">
        <v>5</v>
      </c>
      <c r="AB30" s="34">
        <v>0</v>
      </c>
      <c r="AC30" s="34">
        <v>0</v>
      </c>
      <c r="AD30" s="34">
        <v>0</v>
      </c>
      <c r="AE30" s="34">
        <f t="shared" si="6"/>
        <v>6</v>
      </c>
      <c r="AF30" s="34">
        <v>78</v>
      </c>
      <c r="AG30" s="40">
        <v>56</v>
      </c>
      <c r="AH30" s="33" t="s">
        <v>80</v>
      </c>
      <c r="AI30" s="35">
        <v>10</v>
      </c>
      <c r="AJ30" s="34">
        <v>180</v>
      </c>
      <c r="AK30" s="34">
        <v>15</v>
      </c>
      <c r="AL30" s="34">
        <f>60*3+15</f>
        <v>195</v>
      </c>
      <c r="AM30" s="34">
        <f t="shared" si="3"/>
        <v>25</v>
      </c>
      <c r="AN30" s="42">
        <f t="shared" si="3"/>
        <v>375</v>
      </c>
      <c r="AO30" s="34">
        <f t="shared" si="4"/>
        <v>46</v>
      </c>
      <c r="AP30" s="34">
        <f t="shared" si="5"/>
        <v>504</v>
      </c>
      <c r="AQ30" s="34">
        <v>19</v>
      </c>
    </row>
    <row r="31" spans="1:43" ht="24.95" customHeight="1" thickBot="1">
      <c r="A31" s="6" t="s">
        <v>58</v>
      </c>
      <c r="B31" s="19" t="s">
        <v>76</v>
      </c>
      <c r="C31" s="12">
        <v>40627</v>
      </c>
      <c r="D31" s="40">
        <v>57</v>
      </c>
      <c r="E31" s="33" t="s">
        <v>81</v>
      </c>
      <c r="F31" s="34">
        <v>3</v>
      </c>
      <c r="G31" s="34">
        <v>3</v>
      </c>
      <c r="H31" s="34">
        <f t="shared" si="1"/>
        <v>9</v>
      </c>
      <c r="I31" s="40">
        <v>57</v>
      </c>
      <c r="J31" s="33" t="s">
        <v>81</v>
      </c>
      <c r="K31" s="41"/>
      <c r="L31" s="34"/>
      <c r="M31" s="34"/>
      <c r="N31" s="34"/>
      <c r="O31" s="34"/>
      <c r="P31" s="34"/>
      <c r="Q31" s="34"/>
      <c r="R31" s="34"/>
      <c r="S31" s="34">
        <v>1</v>
      </c>
      <c r="T31" s="34">
        <f t="shared" si="2"/>
        <v>1</v>
      </c>
      <c r="U31" s="34">
        <v>57</v>
      </c>
      <c r="V31" s="40">
        <v>57</v>
      </c>
      <c r="W31" s="33" t="s">
        <v>81</v>
      </c>
      <c r="X31" s="41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f t="shared" si="6"/>
        <v>0</v>
      </c>
      <c r="AF31" s="34">
        <v>80</v>
      </c>
      <c r="AG31" s="40">
        <v>57</v>
      </c>
      <c r="AH31" s="33" t="s">
        <v>81</v>
      </c>
      <c r="AI31" s="35">
        <v>2</v>
      </c>
      <c r="AJ31" s="34">
        <f>60+38</f>
        <v>98</v>
      </c>
      <c r="AK31" s="34">
        <v>0</v>
      </c>
      <c r="AL31" s="34">
        <f>60*3</f>
        <v>180</v>
      </c>
      <c r="AM31" s="34">
        <f t="shared" si="3"/>
        <v>2</v>
      </c>
      <c r="AN31" s="42">
        <f t="shared" si="3"/>
        <v>278</v>
      </c>
      <c r="AO31" s="34">
        <f t="shared" si="4"/>
        <v>12</v>
      </c>
      <c r="AP31" s="34">
        <f t="shared" si="5"/>
        <v>415</v>
      </c>
      <c r="AQ31" s="34">
        <v>4</v>
      </c>
    </row>
    <row r="32" spans="1:43" ht="24.95" customHeight="1" thickBot="1">
      <c r="A32" s="6" t="s">
        <v>59</v>
      </c>
      <c r="B32" s="19" t="s">
        <v>76</v>
      </c>
      <c r="C32" s="12">
        <v>40904</v>
      </c>
      <c r="D32" s="40">
        <v>58</v>
      </c>
      <c r="E32" s="33" t="s">
        <v>81</v>
      </c>
      <c r="F32" s="34">
        <v>3</v>
      </c>
      <c r="G32" s="34">
        <v>1</v>
      </c>
      <c r="H32" s="34">
        <f t="shared" si="1"/>
        <v>3</v>
      </c>
      <c r="I32" s="40">
        <v>58</v>
      </c>
      <c r="J32" s="33" t="s">
        <v>81</v>
      </c>
      <c r="K32" s="41"/>
      <c r="L32" s="34"/>
      <c r="M32" s="34"/>
      <c r="N32" s="34"/>
      <c r="O32" s="34"/>
      <c r="P32" s="34"/>
      <c r="Q32" s="34"/>
      <c r="R32" s="34"/>
      <c r="S32" s="34"/>
      <c r="T32" s="34">
        <f t="shared" si="2"/>
        <v>0</v>
      </c>
      <c r="U32" s="34">
        <v>110</v>
      </c>
      <c r="V32" s="40">
        <v>58</v>
      </c>
      <c r="W32" s="33" t="s">
        <v>81</v>
      </c>
      <c r="X32" s="41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f t="shared" si="6"/>
        <v>0</v>
      </c>
      <c r="AF32" s="34">
        <v>87</v>
      </c>
      <c r="AG32" s="40">
        <v>58</v>
      </c>
      <c r="AH32" s="33" t="s">
        <v>81</v>
      </c>
      <c r="AI32" s="35">
        <v>0</v>
      </c>
      <c r="AJ32" s="34">
        <f>60+15</f>
        <v>75</v>
      </c>
      <c r="AK32" s="34">
        <v>3</v>
      </c>
      <c r="AL32" s="34">
        <f>4*60+10</f>
        <v>250</v>
      </c>
      <c r="AM32" s="34">
        <f t="shared" si="3"/>
        <v>3</v>
      </c>
      <c r="AN32" s="42">
        <f t="shared" si="3"/>
        <v>325</v>
      </c>
      <c r="AO32" s="34">
        <f t="shared" si="4"/>
        <v>6</v>
      </c>
      <c r="AP32" s="34">
        <f t="shared" si="5"/>
        <v>522</v>
      </c>
      <c r="AQ32" s="44">
        <v>2</v>
      </c>
    </row>
    <row r="33" spans="1:43" ht="24.95" customHeight="1" thickBot="1">
      <c r="A33" s="6" t="s">
        <v>61</v>
      </c>
      <c r="B33" s="19" t="s">
        <v>76</v>
      </c>
      <c r="C33" s="12">
        <v>40530</v>
      </c>
      <c r="D33" s="40">
        <v>61</v>
      </c>
      <c r="E33" s="33" t="s">
        <v>82</v>
      </c>
      <c r="F33" s="34">
        <v>3</v>
      </c>
      <c r="G33" s="34">
        <v>1</v>
      </c>
      <c r="H33" s="34">
        <f t="shared" si="1"/>
        <v>3</v>
      </c>
      <c r="I33" s="40">
        <v>61</v>
      </c>
      <c r="J33" s="33" t="s">
        <v>82</v>
      </c>
      <c r="K33" s="41"/>
      <c r="L33" s="34"/>
      <c r="M33" s="34"/>
      <c r="N33" s="34"/>
      <c r="O33" s="34"/>
      <c r="P33" s="34"/>
      <c r="Q33" s="34"/>
      <c r="R33" s="34"/>
      <c r="S33" s="34"/>
      <c r="T33" s="34">
        <f t="shared" si="2"/>
        <v>0</v>
      </c>
      <c r="U33" s="34">
        <v>60.08</v>
      </c>
      <c r="V33" s="40">
        <v>61</v>
      </c>
      <c r="W33" s="33" t="s">
        <v>82</v>
      </c>
      <c r="X33" s="41">
        <v>0</v>
      </c>
      <c r="Y33" s="34">
        <v>3</v>
      </c>
      <c r="Z33" s="34">
        <v>3</v>
      </c>
      <c r="AA33" s="34">
        <v>1</v>
      </c>
      <c r="AB33" s="34">
        <v>0</v>
      </c>
      <c r="AC33" s="34">
        <v>0</v>
      </c>
      <c r="AD33" s="34">
        <v>0</v>
      </c>
      <c r="AE33" s="34">
        <f t="shared" si="6"/>
        <v>7</v>
      </c>
      <c r="AF33" s="34">
        <v>129</v>
      </c>
      <c r="AG33" s="40">
        <v>61</v>
      </c>
      <c r="AH33" s="33" t="s">
        <v>82</v>
      </c>
      <c r="AI33" s="35">
        <v>2</v>
      </c>
      <c r="AJ33" s="34">
        <f>60+12</f>
        <v>72</v>
      </c>
      <c r="AK33" s="34">
        <v>2</v>
      </c>
      <c r="AL33" s="34">
        <f>4*60+10</f>
        <v>250</v>
      </c>
      <c r="AM33" s="34">
        <f t="shared" si="3"/>
        <v>4</v>
      </c>
      <c r="AN33" s="42">
        <f t="shared" si="3"/>
        <v>322</v>
      </c>
      <c r="AO33" s="34">
        <f t="shared" si="4"/>
        <v>14</v>
      </c>
      <c r="AP33" s="34">
        <f t="shared" si="5"/>
        <v>511.08</v>
      </c>
      <c r="AQ33" s="34">
        <v>5</v>
      </c>
    </row>
    <row r="34" spans="1:43" ht="24.95" customHeight="1" thickBot="1">
      <c r="A34" s="6" t="s">
        <v>62</v>
      </c>
      <c r="B34" s="19" t="s">
        <v>76</v>
      </c>
      <c r="C34" s="12">
        <v>40758</v>
      </c>
      <c r="D34" s="40">
        <v>62</v>
      </c>
      <c r="E34" s="33" t="s">
        <v>82</v>
      </c>
      <c r="F34" s="34">
        <v>3</v>
      </c>
      <c r="G34" s="34">
        <v>0</v>
      </c>
      <c r="H34" s="44">
        <f t="shared" si="1"/>
        <v>0</v>
      </c>
      <c r="I34" s="40">
        <v>62</v>
      </c>
      <c r="J34" s="33" t="s">
        <v>82</v>
      </c>
      <c r="K34" s="41"/>
      <c r="L34" s="34"/>
      <c r="M34" s="34"/>
      <c r="N34" s="34"/>
      <c r="O34" s="34"/>
      <c r="P34" s="34"/>
      <c r="Q34" s="34">
        <v>1</v>
      </c>
      <c r="R34" s="34"/>
      <c r="S34" s="34"/>
      <c r="T34" s="34">
        <f t="shared" si="2"/>
        <v>1</v>
      </c>
      <c r="U34" s="34">
        <v>60.08</v>
      </c>
      <c r="V34" s="40">
        <v>62</v>
      </c>
      <c r="W34" s="33" t="s">
        <v>82</v>
      </c>
      <c r="X34" s="41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f t="shared" si="6"/>
        <v>0</v>
      </c>
      <c r="AF34" s="34">
        <v>85</v>
      </c>
      <c r="AG34" s="40">
        <v>62</v>
      </c>
      <c r="AH34" s="33" t="s">
        <v>82</v>
      </c>
      <c r="AI34" s="35">
        <v>0</v>
      </c>
      <c r="AJ34" s="34">
        <f>60+31</f>
        <v>91</v>
      </c>
      <c r="AK34" s="34">
        <v>0</v>
      </c>
      <c r="AL34" s="34">
        <f>3*60+27.45</f>
        <v>207.45</v>
      </c>
      <c r="AM34" s="34">
        <f t="shared" si="3"/>
        <v>0</v>
      </c>
      <c r="AN34" s="42">
        <f t="shared" si="3"/>
        <v>298.45</v>
      </c>
      <c r="AO34" s="34">
        <f t="shared" si="4"/>
        <v>1</v>
      </c>
      <c r="AP34" s="34">
        <f t="shared" si="5"/>
        <v>443.53</v>
      </c>
      <c r="AQ34" s="44">
        <v>1</v>
      </c>
    </row>
    <row r="35" spans="1:43" ht="24.95" customHeight="1" thickBot="1">
      <c r="A35" s="6" t="s">
        <v>65</v>
      </c>
      <c r="B35" s="19" t="s">
        <v>76</v>
      </c>
      <c r="C35" s="12">
        <v>40937</v>
      </c>
      <c r="D35" s="40">
        <v>65</v>
      </c>
      <c r="E35" s="33" t="s">
        <v>87</v>
      </c>
      <c r="F35" s="34">
        <v>3</v>
      </c>
      <c r="G35" s="34">
        <v>2</v>
      </c>
      <c r="H35" s="34">
        <f t="shared" si="1"/>
        <v>6</v>
      </c>
      <c r="I35" s="40">
        <v>65</v>
      </c>
      <c r="J35" s="33" t="s">
        <v>87</v>
      </c>
      <c r="K35" s="41"/>
      <c r="L35" s="34"/>
      <c r="M35" s="34"/>
      <c r="N35" s="34"/>
      <c r="O35" s="34"/>
      <c r="P35" s="34"/>
      <c r="Q35" s="34"/>
      <c r="R35" s="34"/>
      <c r="S35" s="34"/>
      <c r="T35" s="34">
        <f t="shared" si="2"/>
        <v>0</v>
      </c>
      <c r="U35" s="34">
        <v>58</v>
      </c>
      <c r="V35" s="40">
        <v>65</v>
      </c>
      <c r="W35" s="33" t="s">
        <v>87</v>
      </c>
      <c r="X35" s="41">
        <v>2</v>
      </c>
      <c r="Y35" s="34">
        <v>1</v>
      </c>
      <c r="Z35" s="34">
        <v>4</v>
      </c>
      <c r="AA35" s="34">
        <v>5</v>
      </c>
      <c r="AB35" s="34">
        <v>0</v>
      </c>
      <c r="AC35" s="34">
        <v>3</v>
      </c>
      <c r="AD35" s="34">
        <v>0</v>
      </c>
      <c r="AE35" s="34">
        <f>SUM(X35:AD35)</f>
        <v>15</v>
      </c>
      <c r="AF35" s="34">
        <v>111</v>
      </c>
      <c r="AG35" s="40">
        <v>65</v>
      </c>
      <c r="AH35" s="33" t="s">
        <v>87</v>
      </c>
      <c r="AI35" s="35">
        <v>6</v>
      </c>
      <c r="AJ35" s="34">
        <f>2*60+55</f>
        <v>175</v>
      </c>
      <c r="AK35" s="34">
        <v>14</v>
      </c>
      <c r="AL35" s="34">
        <f>3*60+0.5</f>
        <v>180.5</v>
      </c>
      <c r="AM35" s="34">
        <f t="shared" si="3"/>
        <v>20</v>
      </c>
      <c r="AN35" s="42">
        <f t="shared" si="3"/>
        <v>355.5</v>
      </c>
      <c r="AO35" s="34">
        <f t="shared" si="4"/>
        <v>41</v>
      </c>
      <c r="AP35" s="34">
        <f t="shared" si="5"/>
        <v>524.5</v>
      </c>
      <c r="AQ35" s="34">
        <v>13</v>
      </c>
    </row>
    <row r="36" spans="1:43" ht="24.95" customHeight="1" thickBot="1">
      <c r="A36" s="6" t="s">
        <v>66</v>
      </c>
      <c r="B36" s="19" t="s">
        <v>76</v>
      </c>
      <c r="C36" s="12">
        <v>40639</v>
      </c>
      <c r="D36" s="40">
        <v>66</v>
      </c>
      <c r="E36" s="33" t="s">
        <v>87</v>
      </c>
      <c r="F36" s="34">
        <v>3</v>
      </c>
      <c r="G36" s="34">
        <v>5</v>
      </c>
      <c r="H36" s="34">
        <f>F36*G36</f>
        <v>15</v>
      </c>
      <c r="I36" s="40">
        <v>66</v>
      </c>
      <c r="J36" s="33" t="s">
        <v>87</v>
      </c>
      <c r="K36" s="41"/>
      <c r="L36" s="34"/>
      <c r="M36" s="34"/>
      <c r="N36" s="34"/>
      <c r="O36" s="34">
        <v>2</v>
      </c>
      <c r="P36" s="34"/>
      <c r="Q36" s="34"/>
      <c r="R36" s="34"/>
      <c r="S36" s="34"/>
      <c r="T36" s="34">
        <f>SUM(K36:S36)</f>
        <v>2</v>
      </c>
      <c r="U36" s="34">
        <v>37</v>
      </c>
      <c r="V36" s="40">
        <v>66</v>
      </c>
      <c r="W36" s="33" t="s">
        <v>87</v>
      </c>
      <c r="X36" s="41">
        <v>0</v>
      </c>
      <c r="Y36" s="34">
        <v>3</v>
      </c>
      <c r="Z36" s="34">
        <v>1</v>
      </c>
      <c r="AA36" s="34">
        <v>4</v>
      </c>
      <c r="AB36" s="34">
        <v>0</v>
      </c>
      <c r="AC36" s="34">
        <v>6</v>
      </c>
      <c r="AD36" s="34">
        <v>3</v>
      </c>
      <c r="AE36" s="34">
        <f>SUM(X36:AD36)</f>
        <v>17</v>
      </c>
      <c r="AF36" s="34">
        <v>92</v>
      </c>
      <c r="AG36" s="40">
        <v>66</v>
      </c>
      <c r="AH36" s="33" t="s">
        <v>87</v>
      </c>
      <c r="AI36" s="35">
        <v>6</v>
      </c>
      <c r="AJ36" s="34">
        <v>180</v>
      </c>
      <c r="AK36" s="34">
        <v>16</v>
      </c>
      <c r="AL36" s="34">
        <f>60*2+35</f>
        <v>155</v>
      </c>
      <c r="AM36" s="34">
        <f t="shared" ref="AM36:AN38" si="7">AI36+AK36</f>
        <v>22</v>
      </c>
      <c r="AN36" s="42">
        <f t="shared" si="7"/>
        <v>335</v>
      </c>
      <c r="AO36" s="34">
        <f>H36+T36+AE36+AM36</f>
        <v>56</v>
      </c>
      <c r="AP36" s="34">
        <f>U36+AF36+AN36</f>
        <v>464</v>
      </c>
      <c r="AQ36" s="34">
        <v>26</v>
      </c>
    </row>
    <row r="37" spans="1:43" ht="24.95" customHeight="1" thickBot="1">
      <c r="A37" s="6" t="s">
        <v>69</v>
      </c>
      <c r="B37" s="19" t="s">
        <v>76</v>
      </c>
      <c r="C37" s="12">
        <v>40431</v>
      </c>
      <c r="D37" s="40">
        <v>69</v>
      </c>
      <c r="E37" s="33" t="s">
        <v>88</v>
      </c>
      <c r="F37" s="34">
        <v>3</v>
      </c>
      <c r="G37" s="34">
        <v>4</v>
      </c>
      <c r="H37" s="34">
        <f>F37*G37</f>
        <v>12</v>
      </c>
      <c r="I37" s="40">
        <v>69</v>
      </c>
      <c r="J37" s="33" t="s">
        <v>88</v>
      </c>
      <c r="K37" s="41"/>
      <c r="L37" s="34"/>
      <c r="M37" s="34"/>
      <c r="N37" s="34"/>
      <c r="O37" s="34"/>
      <c r="P37" s="34"/>
      <c r="Q37" s="34">
        <v>1</v>
      </c>
      <c r="R37" s="34"/>
      <c r="S37" s="34"/>
      <c r="T37" s="34">
        <f>SUM(K37:S37)</f>
        <v>1</v>
      </c>
      <c r="U37" s="34">
        <v>54</v>
      </c>
      <c r="V37" s="40">
        <v>69</v>
      </c>
      <c r="W37" s="33" t="s">
        <v>88</v>
      </c>
      <c r="X37" s="41">
        <v>0</v>
      </c>
      <c r="Y37" s="34">
        <v>2</v>
      </c>
      <c r="Z37" s="34">
        <v>7</v>
      </c>
      <c r="AA37" s="34">
        <v>10</v>
      </c>
      <c r="AB37" s="34">
        <v>0</v>
      </c>
      <c r="AC37" s="34">
        <v>0</v>
      </c>
      <c r="AD37" s="34">
        <v>1</v>
      </c>
      <c r="AE37" s="34">
        <f>SUM(X37:AD37)</f>
        <v>20</v>
      </c>
      <c r="AF37" s="34">
        <v>106</v>
      </c>
      <c r="AG37" s="40">
        <v>69</v>
      </c>
      <c r="AH37" s="33" t="s">
        <v>88</v>
      </c>
      <c r="AI37" s="35">
        <v>8</v>
      </c>
      <c r="AJ37" s="34">
        <v>180</v>
      </c>
      <c r="AK37" s="34">
        <v>10</v>
      </c>
      <c r="AL37" s="34">
        <f>5*60</f>
        <v>300</v>
      </c>
      <c r="AM37" s="34">
        <f t="shared" si="7"/>
        <v>18</v>
      </c>
      <c r="AN37" s="42">
        <f t="shared" si="7"/>
        <v>480</v>
      </c>
      <c r="AO37" s="34">
        <f>H37+T37+AE37+AM37</f>
        <v>51</v>
      </c>
      <c r="AP37" s="34">
        <f>U37+AF37+AN37</f>
        <v>640</v>
      </c>
      <c r="AQ37" s="34">
        <v>23</v>
      </c>
    </row>
    <row r="38" spans="1:43" ht="24.95" customHeight="1" thickBot="1">
      <c r="A38" s="6" t="s">
        <v>70</v>
      </c>
      <c r="B38" s="19" t="s">
        <v>76</v>
      </c>
      <c r="C38" s="12">
        <v>40375</v>
      </c>
      <c r="D38" s="40">
        <v>70</v>
      </c>
      <c r="E38" s="33" t="s">
        <v>88</v>
      </c>
      <c r="F38" s="34">
        <v>3</v>
      </c>
      <c r="G38" s="34">
        <v>3</v>
      </c>
      <c r="H38" s="34">
        <f>F38*G38</f>
        <v>9</v>
      </c>
      <c r="I38" s="40">
        <v>70</v>
      </c>
      <c r="J38" s="33" t="s">
        <v>88</v>
      </c>
      <c r="K38" s="41"/>
      <c r="L38" s="34"/>
      <c r="M38" s="34"/>
      <c r="N38" s="34"/>
      <c r="O38" s="34"/>
      <c r="P38" s="34"/>
      <c r="Q38" s="34"/>
      <c r="R38" s="34"/>
      <c r="S38" s="34">
        <v>1</v>
      </c>
      <c r="T38" s="34">
        <f>SUM(K38:S38)</f>
        <v>1</v>
      </c>
      <c r="U38" s="34">
        <v>48</v>
      </c>
      <c r="V38" s="40">
        <v>70</v>
      </c>
      <c r="W38" s="33" t="s">
        <v>88</v>
      </c>
      <c r="X38" s="41">
        <v>0</v>
      </c>
      <c r="Y38" s="34">
        <v>0</v>
      </c>
      <c r="Z38" s="34">
        <v>0</v>
      </c>
      <c r="AA38" s="34">
        <v>6</v>
      </c>
      <c r="AB38" s="34">
        <v>0</v>
      </c>
      <c r="AC38" s="34">
        <v>0</v>
      </c>
      <c r="AD38" s="34">
        <v>0</v>
      </c>
      <c r="AE38" s="34">
        <f>SUM(X38:AD38)</f>
        <v>6</v>
      </c>
      <c r="AF38" s="34">
        <v>86</v>
      </c>
      <c r="AG38" s="40">
        <v>70</v>
      </c>
      <c r="AH38" s="33" t="s">
        <v>88</v>
      </c>
      <c r="AI38" s="35">
        <v>12</v>
      </c>
      <c r="AJ38" s="34">
        <f>2*60+55</f>
        <v>175</v>
      </c>
      <c r="AK38" s="34">
        <v>17</v>
      </c>
      <c r="AL38" s="34">
        <f>2*60+30</f>
        <v>150</v>
      </c>
      <c r="AM38" s="34">
        <f t="shared" si="7"/>
        <v>29</v>
      </c>
      <c r="AN38" s="42">
        <f t="shared" si="7"/>
        <v>325</v>
      </c>
      <c r="AO38" s="34">
        <f>H38+T38+AE38+AM38</f>
        <v>45</v>
      </c>
      <c r="AP38" s="34">
        <f>U38+AF38+AN38</f>
        <v>459</v>
      </c>
      <c r="AQ38" s="34">
        <v>18</v>
      </c>
    </row>
    <row r="39" spans="1:43">
      <c r="A39" s="7"/>
      <c r="B39" s="7"/>
      <c r="C39" s="13"/>
      <c r="D39" s="15"/>
      <c r="E39" s="22"/>
      <c r="I39" s="15"/>
      <c r="J39" s="22"/>
      <c r="V39" s="15"/>
      <c r="W39" s="22"/>
      <c r="AG39" s="15"/>
      <c r="AH39" s="22"/>
      <c r="AI39" s="27"/>
      <c r="AJ39" s="20"/>
      <c r="AK39" s="20"/>
      <c r="AL39" s="20"/>
      <c r="AM39" s="26"/>
      <c r="AN39" s="20"/>
    </row>
    <row r="40" spans="1:43">
      <c r="A40" s="7"/>
      <c r="B40" s="7"/>
      <c r="C40" s="13"/>
      <c r="D40" s="15"/>
      <c r="E40" s="22"/>
      <c r="I40" s="15"/>
      <c r="J40" s="22"/>
      <c r="V40" s="15"/>
      <c r="W40" s="22"/>
    </row>
  </sheetData>
  <autoFilter ref="A2:AQ38"/>
  <mergeCells count="1">
    <mergeCell ref="D1:AQ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0"/>
  <sheetViews>
    <sheetView tabSelected="1" topLeftCell="D21" zoomScale="71" zoomScaleNormal="71" workbookViewId="0">
      <selection activeCell="D1" sqref="D1:AQ38"/>
    </sheetView>
  </sheetViews>
  <sheetFormatPr defaultRowHeight="15.75"/>
  <cols>
    <col min="1" max="1" width="39.140625" hidden="1" customWidth="1"/>
    <col min="2" max="2" width="8.7109375" hidden="1" customWidth="1"/>
    <col min="3" max="3" width="18.140625" style="14" hidden="1" customWidth="1"/>
    <col min="4" max="4" width="9.140625" style="48"/>
    <col min="5" max="5" width="35.140625" style="49" hidden="1" customWidth="1"/>
    <col min="6" max="8" width="0" style="43" hidden="1" customWidth="1"/>
    <col min="9" max="9" width="12" style="48" hidden="1" customWidth="1"/>
    <col min="10" max="10" width="35.140625" style="49" hidden="1" customWidth="1"/>
    <col min="11" max="19" width="10.85546875" style="43" hidden="1" customWidth="1"/>
    <col min="20" max="20" width="0" style="43" hidden="1" customWidth="1"/>
    <col min="21" max="21" width="13.42578125" style="47" hidden="1" customWidth="1"/>
    <col min="22" max="22" width="12" style="48" hidden="1" customWidth="1"/>
    <col min="23" max="23" width="35.140625" style="49" hidden="1" customWidth="1"/>
    <col min="24" max="30" width="10.85546875" style="43" hidden="1" customWidth="1"/>
    <col min="31" max="31" width="0" style="43" hidden="1" customWidth="1"/>
    <col min="32" max="32" width="13.42578125" style="47" hidden="1" customWidth="1"/>
    <col min="33" max="33" width="8.85546875" style="48" hidden="1" customWidth="1"/>
    <col min="34" max="34" width="24.85546875" style="49" hidden="1" customWidth="1"/>
    <col min="35" max="35" width="16.85546875" style="50" hidden="1" customWidth="1"/>
    <col min="36" max="36" width="19.7109375" style="43" hidden="1" customWidth="1"/>
    <col min="37" max="37" width="23" style="43" hidden="1" customWidth="1"/>
    <col min="38" max="38" width="21.7109375" style="43" hidden="1" customWidth="1"/>
    <col min="39" max="39" width="11.42578125" style="43" hidden="1" customWidth="1"/>
    <col min="40" max="40" width="19.7109375" style="43" hidden="1" customWidth="1"/>
    <col min="41" max="41" width="17.85546875" style="43" customWidth="1"/>
    <col min="42" max="42" width="16" style="43" customWidth="1"/>
    <col min="43" max="43" width="18.5703125" style="43" customWidth="1"/>
  </cols>
  <sheetData>
    <row r="1" spans="1:43" ht="36.75" customHeight="1" thickBot="1">
      <c r="D1" s="52" t="s">
        <v>113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ht="75.75" thickBot="1">
      <c r="A2" s="1" t="s">
        <v>107</v>
      </c>
      <c r="B2" s="2" t="s">
        <v>108</v>
      </c>
      <c r="C2" s="8" t="s">
        <v>109</v>
      </c>
      <c r="D2" s="32" t="s">
        <v>0</v>
      </c>
      <c r="E2" s="33"/>
      <c r="F2" s="34" t="s">
        <v>73</v>
      </c>
      <c r="G2" s="34" t="s">
        <v>74</v>
      </c>
      <c r="H2" s="35" t="s">
        <v>98</v>
      </c>
      <c r="I2" s="36" t="s">
        <v>0</v>
      </c>
      <c r="J2" s="33"/>
      <c r="K2" s="37">
        <v>1</v>
      </c>
      <c r="L2" s="37">
        <v>2</v>
      </c>
      <c r="M2" s="37">
        <v>3</v>
      </c>
      <c r="N2" s="37">
        <v>4</v>
      </c>
      <c r="O2" s="37">
        <v>5</v>
      </c>
      <c r="P2" s="37">
        <v>6</v>
      </c>
      <c r="Q2" s="37">
        <v>7</v>
      </c>
      <c r="R2" s="37">
        <v>8</v>
      </c>
      <c r="S2" s="37">
        <v>9</v>
      </c>
      <c r="T2" s="35" t="s">
        <v>99</v>
      </c>
      <c r="U2" s="38" t="s">
        <v>75</v>
      </c>
      <c r="V2" s="36" t="s">
        <v>0</v>
      </c>
      <c r="W2" s="33"/>
      <c r="X2" s="37">
        <v>1</v>
      </c>
      <c r="Y2" s="37">
        <v>2</v>
      </c>
      <c r="Z2" s="37">
        <v>3</v>
      </c>
      <c r="AA2" s="37">
        <v>4</v>
      </c>
      <c r="AB2" s="37">
        <v>6</v>
      </c>
      <c r="AC2" s="37">
        <v>7</v>
      </c>
      <c r="AD2" s="37">
        <v>8</v>
      </c>
      <c r="AE2" s="35" t="s">
        <v>100</v>
      </c>
      <c r="AF2" s="38" t="s">
        <v>75</v>
      </c>
      <c r="AG2" s="36" t="s">
        <v>0</v>
      </c>
      <c r="AH2" s="33"/>
      <c r="AI2" s="39" t="s">
        <v>101</v>
      </c>
      <c r="AJ2" s="39" t="s">
        <v>102</v>
      </c>
      <c r="AK2" s="39" t="s">
        <v>103</v>
      </c>
      <c r="AL2" s="39" t="s">
        <v>104</v>
      </c>
      <c r="AM2" s="35" t="s">
        <v>105</v>
      </c>
      <c r="AN2" s="29" t="s">
        <v>78</v>
      </c>
      <c r="AO2" s="32" t="s">
        <v>106</v>
      </c>
      <c r="AP2" s="32" t="s">
        <v>110</v>
      </c>
      <c r="AQ2" s="32" t="s">
        <v>111</v>
      </c>
    </row>
    <row r="3" spans="1:43" ht="24.95" customHeight="1" thickBot="1">
      <c r="A3" s="3" t="s">
        <v>3</v>
      </c>
      <c r="B3" s="4" t="s">
        <v>77</v>
      </c>
      <c r="C3" s="9">
        <v>40387</v>
      </c>
      <c r="D3" s="40">
        <v>3</v>
      </c>
      <c r="E3" s="33" t="s">
        <v>83</v>
      </c>
      <c r="F3" s="34">
        <v>3</v>
      </c>
      <c r="G3" s="34">
        <v>6</v>
      </c>
      <c r="H3" s="34">
        <f t="shared" ref="H3:H34" si="0">F3*G3</f>
        <v>18</v>
      </c>
      <c r="I3" s="40">
        <v>3</v>
      </c>
      <c r="J3" s="33" t="s">
        <v>83</v>
      </c>
      <c r="K3" s="41"/>
      <c r="L3" s="34">
        <v>5</v>
      </c>
      <c r="M3" s="34"/>
      <c r="N3" s="34">
        <v>3</v>
      </c>
      <c r="O3" s="34">
        <v>2</v>
      </c>
      <c r="P3" s="34"/>
      <c r="Q3" s="34"/>
      <c r="R3" s="34">
        <v>4</v>
      </c>
      <c r="S3" s="34"/>
      <c r="T3" s="34">
        <f t="shared" ref="T3:T34" si="1">SUM(K3:S3)</f>
        <v>14</v>
      </c>
      <c r="U3" s="34">
        <v>81</v>
      </c>
      <c r="V3" s="40">
        <v>3</v>
      </c>
      <c r="W3" s="33" t="s">
        <v>83</v>
      </c>
      <c r="X3" s="41">
        <v>0</v>
      </c>
      <c r="Y3" s="34">
        <v>2</v>
      </c>
      <c r="Z3" s="34">
        <v>9</v>
      </c>
      <c r="AA3" s="34">
        <v>9</v>
      </c>
      <c r="AB3" s="34">
        <v>0</v>
      </c>
      <c r="AC3" s="34">
        <v>0</v>
      </c>
      <c r="AD3" s="34">
        <v>3</v>
      </c>
      <c r="AE3" s="34">
        <f t="shared" ref="AE3:AE18" si="2">SUM(X3:AD3)</f>
        <v>23</v>
      </c>
      <c r="AF3" s="34">
        <v>89</v>
      </c>
      <c r="AG3" s="40">
        <v>3</v>
      </c>
      <c r="AH3" s="33" t="s">
        <v>83</v>
      </c>
      <c r="AI3" s="35">
        <v>8</v>
      </c>
      <c r="AJ3" s="34">
        <v>180</v>
      </c>
      <c r="AK3" s="34">
        <v>12</v>
      </c>
      <c r="AL3" s="34">
        <f>3*60+50</f>
        <v>230</v>
      </c>
      <c r="AM3" s="34">
        <f t="shared" ref="AM3:AN34" si="3">AI3+AK3</f>
        <v>20</v>
      </c>
      <c r="AN3" s="42">
        <f t="shared" si="3"/>
        <v>410</v>
      </c>
      <c r="AO3" s="34">
        <f t="shared" ref="AO3:AO34" si="4">H3+T3+AE3+AM3</f>
        <v>75</v>
      </c>
      <c r="AP3" s="34">
        <f t="shared" ref="AP3:AP34" si="5">U3+AF3+AN3</f>
        <v>580</v>
      </c>
      <c r="AQ3" s="34">
        <v>33</v>
      </c>
    </row>
    <row r="4" spans="1:43" ht="24.95" customHeight="1" thickBot="1">
      <c r="A4" s="3" t="s">
        <v>4</v>
      </c>
      <c r="B4" s="4" t="s">
        <v>77</v>
      </c>
      <c r="C4" s="10" t="s">
        <v>5</v>
      </c>
      <c r="D4" s="40">
        <v>4</v>
      </c>
      <c r="E4" s="33" t="s">
        <v>83</v>
      </c>
      <c r="F4" s="34">
        <v>3</v>
      </c>
      <c r="G4" s="34">
        <v>4</v>
      </c>
      <c r="H4" s="34">
        <f t="shared" si="0"/>
        <v>12</v>
      </c>
      <c r="I4" s="40">
        <v>4</v>
      </c>
      <c r="J4" s="33" t="s">
        <v>83</v>
      </c>
      <c r="K4" s="41"/>
      <c r="L4" s="34">
        <v>5</v>
      </c>
      <c r="M4" s="34"/>
      <c r="N4" s="34"/>
      <c r="O4" s="34"/>
      <c r="P4" s="34"/>
      <c r="Q4" s="34"/>
      <c r="R4" s="34">
        <v>1</v>
      </c>
      <c r="S4" s="34"/>
      <c r="T4" s="34">
        <f t="shared" si="1"/>
        <v>6</v>
      </c>
      <c r="U4" s="34">
        <v>54</v>
      </c>
      <c r="V4" s="40">
        <v>4</v>
      </c>
      <c r="W4" s="33" t="s">
        <v>83</v>
      </c>
      <c r="X4" s="41">
        <v>0</v>
      </c>
      <c r="Y4" s="34">
        <v>0</v>
      </c>
      <c r="Z4" s="34">
        <v>2</v>
      </c>
      <c r="AA4" s="34">
        <v>7</v>
      </c>
      <c r="AB4" s="34">
        <v>0</v>
      </c>
      <c r="AC4" s="34">
        <v>0</v>
      </c>
      <c r="AD4" s="34">
        <v>4</v>
      </c>
      <c r="AE4" s="34">
        <f t="shared" si="2"/>
        <v>13</v>
      </c>
      <c r="AF4" s="34">
        <v>102</v>
      </c>
      <c r="AG4" s="40">
        <v>4</v>
      </c>
      <c r="AH4" s="33" t="s">
        <v>83</v>
      </c>
      <c r="AI4" s="35">
        <v>14</v>
      </c>
      <c r="AJ4" s="34">
        <f>60*2+55</f>
        <v>175</v>
      </c>
      <c r="AK4" s="34">
        <v>11</v>
      </c>
      <c r="AL4" s="34">
        <f>4*60+30</f>
        <v>270</v>
      </c>
      <c r="AM4" s="34">
        <f t="shared" si="3"/>
        <v>25</v>
      </c>
      <c r="AN4" s="42">
        <f t="shared" si="3"/>
        <v>445</v>
      </c>
      <c r="AO4" s="34">
        <f t="shared" si="4"/>
        <v>56</v>
      </c>
      <c r="AP4" s="34">
        <f t="shared" si="5"/>
        <v>601</v>
      </c>
      <c r="AQ4" s="34">
        <v>24</v>
      </c>
    </row>
    <row r="5" spans="1:43" ht="24.95" customHeight="1" thickBot="1">
      <c r="A5" s="3" t="s">
        <v>8</v>
      </c>
      <c r="B5" s="4" t="s">
        <v>77</v>
      </c>
      <c r="C5" s="9">
        <v>40515</v>
      </c>
      <c r="D5" s="40">
        <v>7</v>
      </c>
      <c r="E5" s="33" t="s">
        <v>84</v>
      </c>
      <c r="F5" s="34">
        <v>3</v>
      </c>
      <c r="G5" s="34">
        <v>2</v>
      </c>
      <c r="H5" s="34">
        <f t="shared" si="0"/>
        <v>6</v>
      </c>
      <c r="I5" s="40">
        <v>7</v>
      </c>
      <c r="J5" s="33" t="s">
        <v>84</v>
      </c>
      <c r="K5" s="41"/>
      <c r="L5" s="34"/>
      <c r="M5" s="34"/>
      <c r="N5" s="34"/>
      <c r="O5" s="34"/>
      <c r="P5" s="34"/>
      <c r="Q5" s="34">
        <v>3</v>
      </c>
      <c r="R5" s="34">
        <v>1</v>
      </c>
      <c r="S5" s="34"/>
      <c r="T5" s="34">
        <f t="shared" si="1"/>
        <v>4</v>
      </c>
      <c r="U5" s="34">
        <v>57</v>
      </c>
      <c r="V5" s="40">
        <v>7</v>
      </c>
      <c r="W5" s="33" t="s">
        <v>84</v>
      </c>
      <c r="X5" s="41">
        <v>0</v>
      </c>
      <c r="Y5" s="34">
        <v>2</v>
      </c>
      <c r="Z5" s="34">
        <v>2</v>
      </c>
      <c r="AA5" s="34">
        <v>9</v>
      </c>
      <c r="AB5" s="34">
        <v>0</v>
      </c>
      <c r="AC5" s="34">
        <v>0</v>
      </c>
      <c r="AD5" s="34">
        <v>0</v>
      </c>
      <c r="AE5" s="34">
        <f t="shared" si="2"/>
        <v>13</v>
      </c>
      <c r="AF5" s="34">
        <v>101</v>
      </c>
      <c r="AG5" s="40">
        <v>7</v>
      </c>
      <c r="AH5" s="33" t="s">
        <v>84</v>
      </c>
      <c r="AI5" s="35">
        <v>6</v>
      </c>
      <c r="AJ5" s="34">
        <v>180</v>
      </c>
      <c r="AK5" s="34">
        <v>12</v>
      </c>
      <c r="AL5" s="34">
        <f>3*60+20</f>
        <v>200</v>
      </c>
      <c r="AM5" s="34">
        <f>AI5+AK5</f>
        <v>18</v>
      </c>
      <c r="AN5" s="42">
        <f>AJ5+AL5</f>
        <v>380</v>
      </c>
      <c r="AO5" s="34">
        <f t="shared" si="4"/>
        <v>41</v>
      </c>
      <c r="AP5" s="34">
        <f t="shared" si="5"/>
        <v>538</v>
      </c>
      <c r="AQ5" s="34">
        <v>11</v>
      </c>
    </row>
    <row r="6" spans="1:43" ht="24.95" customHeight="1" thickBot="1">
      <c r="A6" s="3" t="s">
        <v>9</v>
      </c>
      <c r="B6" s="4" t="s">
        <v>77</v>
      </c>
      <c r="C6" s="9">
        <v>40244</v>
      </c>
      <c r="D6" s="40">
        <v>8</v>
      </c>
      <c r="E6" s="33" t="s">
        <v>84</v>
      </c>
      <c r="F6" s="34">
        <v>3</v>
      </c>
      <c r="G6" s="34">
        <v>6</v>
      </c>
      <c r="H6" s="34">
        <f t="shared" si="0"/>
        <v>18</v>
      </c>
      <c r="I6" s="40">
        <v>8</v>
      </c>
      <c r="J6" s="33" t="s">
        <v>84</v>
      </c>
      <c r="K6" s="41"/>
      <c r="L6" s="34"/>
      <c r="M6" s="34"/>
      <c r="N6" s="34"/>
      <c r="O6" s="34"/>
      <c r="P6" s="34"/>
      <c r="Q6" s="34">
        <v>1</v>
      </c>
      <c r="R6" s="34"/>
      <c r="S6" s="34"/>
      <c r="T6" s="34">
        <f t="shared" si="1"/>
        <v>1</v>
      </c>
      <c r="U6" s="34">
        <v>44</v>
      </c>
      <c r="V6" s="40">
        <v>8</v>
      </c>
      <c r="W6" s="33" t="s">
        <v>84</v>
      </c>
      <c r="X6" s="41">
        <v>0</v>
      </c>
      <c r="Y6" s="34">
        <v>2</v>
      </c>
      <c r="Z6" s="34">
        <v>1</v>
      </c>
      <c r="AA6" s="34">
        <v>11</v>
      </c>
      <c r="AB6" s="34">
        <v>0</v>
      </c>
      <c r="AC6" s="34">
        <v>3</v>
      </c>
      <c r="AD6" s="34">
        <v>0</v>
      </c>
      <c r="AE6" s="34">
        <f t="shared" si="2"/>
        <v>17</v>
      </c>
      <c r="AF6" s="34">
        <v>91</v>
      </c>
      <c r="AG6" s="40">
        <v>8</v>
      </c>
      <c r="AH6" s="33" t="s">
        <v>84</v>
      </c>
      <c r="AI6" s="35">
        <v>6</v>
      </c>
      <c r="AJ6" s="34">
        <f>60*2+50</f>
        <v>170</v>
      </c>
      <c r="AK6" s="34">
        <v>16</v>
      </c>
      <c r="AL6" s="34">
        <f>3*60+20</f>
        <v>200</v>
      </c>
      <c r="AM6" s="34">
        <f>AI6+AK6</f>
        <v>22</v>
      </c>
      <c r="AN6" s="42">
        <f>AJ6+AL6</f>
        <v>370</v>
      </c>
      <c r="AO6" s="34">
        <f t="shared" si="4"/>
        <v>58</v>
      </c>
      <c r="AP6" s="34">
        <f t="shared" si="5"/>
        <v>505</v>
      </c>
      <c r="AQ6" s="34">
        <v>26</v>
      </c>
    </row>
    <row r="7" spans="1:43" ht="24.95" customHeight="1" thickBot="1">
      <c r="A7" s="3" t="s">
        <v>10</v>
      </c>
      <c r="B7" s="4" t="s">
        <v>77</v>
      </c>
      <c r="C7" s="9">
        <v>40807</v>
      </c>
      <c r="D7" s="40">
        <v>9</v>
      </c>
      <c r="E7" s="33" t="s">
        <v>85</v>
      </c>
      <c r="F7" s="34">
        <v>3</v>
      </c>
      <c r="G7" s="34">
        <v>5</v>
      </c>
      <c r="H7" s="34">
        <f t="shared" si="0"/>
        <v>15</v>
      </c>
      <c r="I7" s="40">
        <v>9</v>
      </c>
      <c r="J7" s="33" t="s">
        <v>85</v>
      </c>
      <c r="K7" s="41"/>
      <c r="L7" s="34"/>
      <c r="M7" s="34"/>
      <c r="N7" s="34"/>
      <c r="O7" s="34"/>
      <c r="P7" s="34"/>
      <c r="Q7" s="34"/>
      <c r="R7" s="34"/>
      <c r="S7" s="34"/>
      <c r="T7" s="34">
        <f t="shared" si="1"/>
        <v>0</v>
      </c>
      <c r="U7" s="34">
        <v>34</v>
      </c>
      <c r="V7" s="40">
        <v>9</v>
      </c>
      <c r="W7" s="33" t="s">
        <v>85</v>
      </c>
      <c r="X7" s="41">
        <v>0</v>
      </c>
      <c r="Y7" s="34">
        <v>0</v>
      </c>
      <c r="Z7" s="34">
        <v>3</v>
      </c>
      <c r="AA7" s="34">
        <v>0</v>
      </c>
      <c r="AB7" s="34">
        <v>0</v>
      </c>
      <c r="AC7" s="34">
        <v>0</v>
      </c>
      <c r="AD7" s="34">
        <v>0</v>
      </c>
      <c r="AE7" s="34">
        <f t="shared" si="2"/>
        <v>3</v>
      </c>
      <c r="AF7" s="34">
        <v>90</v>
      </c>
      <c r="AG7" s="40">
        <v>9</v>
      </c>
      <c r="AH7" s="33" t="s">
        <v>85</v>
      </c>
      <c r="AI7" s="35">
        <v>14</v>
      </c>
      <c r="AJ7" s="34">
        <f>2*60+49</f>
        <v>169</v>
      </c>
      <c r="AK7" s="34">
        <v>20</v>
      </c>
      <c r="AL7" s="34">
        <f>5*60</f>
        <v>300</v>
      </c>
      <c r="AM7" s="34">
        <f t="shared" si="3"/>
        <v>34</v>
      </c>
      <c r="AN7" s="42">
        <f t="shared" si="3"/>
        <v>469</v>
      </c>
      <c r="AO7" s="34">
        <f t="shared" si="4"/>
        <v>52</v>
      </c>
      <c r="AP7" s="34">
        <f t="shared" si="5"/>
        <v>593</v>
      </c>
      <c r="AQ7" s="34">
        <v>20</v>
      </c>
    </row>
    <row r="8" spans="1:43" ht="24.95" customHeight="1" thickBot="1">
      <c r="A8" s="3" t="s">
        <v>12</v>
      </c>
      <c r="B8" s="4" t="s">
        <v>77</v>
      </c>
      <c r="C8" s="9">
        <v>40357</v>
      </c>
      <c r="D8" s="40">
        <v>11</v>
      </c>
      <c r="E8" s="33" t="s">
        <v>85</v>
      </c>
      <c r="F8" s="34">
        <v>3</v>
      </c>
      <c r="G8" s="34">
        <v>11</v>
      </c>
      <c r="H8" s="34">
        <f t="shared" si="0"/>
        <v>33</v>
      </c>
      <c r="I8" s="40">
        <v>11</v>
      </c>
      <c r="J8" s="33" t="s">
        <v>85</v>
      </c>
      <c r="K8" s="41"/>
      <c r="L8" s="34"/>
      <c r="M8" s="34"/>
      <c r="N8" s="34"/>
      <c r="O8" s="34"/>
      <c r="P8" s="34"/>
      <c r="Q8" s="34"/>
      <c r="R8" s="34"/>
      <c r="S8" s="34"/>
      <c r="T8" s="34">
        <f t="shared" si="1"/>
        <v>0</v>
      </c>
      <c r="U8" s="34">
        <v>54</v>
      </c>
      <c r="V8" s="40">
        <v>11</v>
      </c>
      <c r="W8" s="33" t="s">
        <v>85</v>
      </c>
      <c r="X8" s="41">
        <v>0</v>
      </c>
      <c r="Y8" s="34">
        <v>1</v>
      </c>
      <c r="Z8" s="34">
        <v>7</v>
      </c>
      <c r="AA8" s="34">
        <v>5</v>
      </c>
      <c r="AB8" s="34">
        <v>0</v>
      </c>
      <c r="AC8" s="34">
        <v>4</v>
      </c>
      <c r="AD8" s="34">
        <v>0</v>
      </c>
      <c r="AE8" s="34">
        <f t="shared" si="2"/>
        <v>17</v>
      </c>
      <c r="AF8" s="34">
        <v>102</v>
      </c>
      <c r="AG8" s="40">
        <v>11</v>
      </c>
      <c r="AH8" s="33" t="s">
        <v>85</v>
      </c>
      <c r="AI8" s="35">
        <v>12</v>
      </c>
      <c r="AJ8" s="34">
        <v>180</v>
      </c>
      <c r="AK8" s="34">
        <v>20</v>
      </c>
      <c r="AL8" s="34">
        <f>60*2+20</f>
        <v>140</v>
      </c>
      <c r="AM8" s="34">
        <f t="shared" si="3"/>
        <v>32</v>
      </c>
      <c r="AN8" s="42">
        <f t="shared" si="3"/>
        <v>320</v>
      </c>
      <c r="AO8" s="34">
        <f t="shared" si="4"/>
        <v>82</v>
      </c>
      <c r="AP8" s="34">
        <f t="shared" si="5"/>
        <v>476</v>
      </c>
      <c r="AQ8" s="34">
        <v>35</v>
      </c>
    </row>
    <row r="9" spans="1:43" ht="24.95" customHeight="1" thickBot="1">
      <c r="A9" s="3" t="s">
        <v>16</v>
      </c>
      <c r="B9" s="4" t="s">
        <v>77</v>
      </c>
      <c r="C9" s="9">
        <v>40702</v>
      </c>
      <c r="D9" s="40">
        <v>15</v>
      </c>
      <c r="E9" s="33" t="s">
        <v>86</v>
      </c>
      <c r="F9" s="34">
        <v>3</v>
      </c>
      <c r="G9" s="34">
        <v>8</v>
      </c>
      <c r="H9" s="34">
        <f t="shared" si="0"/>
        <v>24</v>
      </c>
      <c r="I9" s="40">
        <v>15</v>
      </c>
      <c r="J9" s="33" t="s">
        <v>86</v>
      </c>
      <c r="K9" s="41"/>
      <c r="L9" s="34"/>
      <c r="M9" s="34"/>
      <c r="N9" s="34"/>
      <c r="O9" s="34"/>
      <c r="P9" s="34"/>
      <c r="Q9" s="34">
        <v>1</v>
      </c>
      <c r="R9" s="34"/>
      <c r="S9" s="34">
        <v>1</v>
      </c>
      <c r="T9" s="34">
        <f t="shared" si="1"/>
        <v>2</v>
      </c>
      <c r="U9" s="34">
        <v>54</v>
      </c>
      <c r="V9" s="40">
        <v>15</v>
      </c>
      <c r="W9" s="33" t="s">
        <v>86</v>
      </c>
      <c r="X9" s="41">
        <v>0</v>
      </c>
      <c r="Y9" s="34">
        <v>1</v>
      </c>
      <c r="Z9" s="34">
        <v>6</v>
      </c>
      <c r="AA9" s="34">
        <v>10</v>
      </c>
      <c r="AB9" s="34">
        <v>0</v>
      </c>
      <c r="AC9" s="34">
        <v>1</v>
      </c>
      <c r="AD9" s="34">
        <v>0</v>
      </c>
      <c r="AE9" s="34">
        <f t="shared" si="2"/>
        <v>18</v>
      </c>
      <c r="AF9" s="34">
        <v>79</v>
      </c>
      <c r="AG9" s="40">
        <v>15</v>
      </c>
      <c r="AH9" s="33" t="s">
        <v>86</v>
      </c>
      <c r="AI9" s="35">
        <v>10</v>
      </c>
      <c r="AJ9" s="34">
        <f>2*60+55</f>
        <v>175</v>
      </c>
      <c r="AK9" s="34">
        <v>10</v>
      </c>
      <c r="AL9" s="34">
        <f>5*60</f>
        <v>300</v>
      </c>
      <c r="AM9" s="34">
        <f t="shared" si="3"/>
        <v>20</v>
      </c>
      <c r="AN9" s="42">
        <f t="shared" si="3"/>
        <v>475</v>
      </c>
      <c r="AO9" s="34">
        <f t="shared" si="4"/>
        <v>64</v>
      </c>
      <c r="AP9" s="34">
        <f t="shared" si="5"/>
        <v>608</v>
      </c>
      <c r="AQ9" s="34">
        <v>29</v>
      </c>
    </row>
    <row r="10" spans="1:43" ht="24.95" customHeight="1" thickBot="1">
      <c r="A10" s="3" t="s">
        <v>17</v>
      </c>
      <c r="B10" s="4" t="s">
        <v>77</v>
      </c>
      <c r="C10" s="9">
        <v>40802</v>
      </c>
      <c r="D10" s="40">
        <v>16</v>
      </c>
      <c r="E10" s="33" t="s">
        <v>86</v>
      </c>
      <c r="F10" s="34">
        <v>3</v>
      </c>
      <c r="G10" s="34">
        <v>4</v>
      </c>
      <c r="H10" s="34">
        <f t="shared" si="0"/>
        <v>12</v>
      </c>
      <c r="I10" s="40">
        <v>16</v>
      </c>
      <c r="J10" s="33" t="s">
        <v>86</v>
      </c>
      <c r="K10" s="41">
        <v>10</v>
      </c>
      <c r="L10" s="34"/>
      <c r="M10" s="34"/>
      <c r="N10" s="34"/>
      <c r="O10" s="34"/>
      <c r="P10" s="34"/>
      <c r="Q10" s="34"/>
      <c r="R10" s="34"/>
      <c r="S10" s="34"/>
      <c r="T10" s="34">
        <f t="shared" si="1"/>
        <v>10</v>
      </c>
      <c r="U10" s="34">
        <v>71</v>
      </c>
      <c r="V10" s="40">
        <v>16</v>
      </c>
      <c r="W10" s="33" t="s">
        <v>86</v>
      </c>
      <c r="X10" s="41">
        <v>2</v>
      </c>
      <c r="Y10" s="34">
        <v>0</v>
      </c>
      <c r="Z10" s="34">
        <v>9</v>
      </c>
      <c r="AA10" s="34">
        <v>8</v>
      </c>
      <c r="AB10" s="34">
        <v>0</v>
      </c>
      <c r="AC10" s="34">
        <v>3</v>
      </c>
      <c r="AD10" s="34">
        <v>0</v>
      </c>
      <c r="AE10" s="34">
        <f t="shared" si="2"/>
        <v>22</v>
      </c>
      <c r="AF10" s="34">
        <v>100</v>
      </c>
      <c r="AG10" s="40">
        <v>16</v>
      </c>
      <c r="AH10" s="33" t="s">
        <v>86</v>
      </c>
      <c r="AI10" s="35">
        <v>8</v>
      </c>
      <c r="AJ10" s="34">
        <v>180</v>
      </c>
      <c r="AK10" s="34">
        <v>13</v>
      </c>
      <c r="AL10" s="34">
        <f>4*60+55.43</f>
        <v>295.43</v>
      </c>
      <c r="AM10" s="34">
        <f t="shared" si="3"/>
        <v>21</v>
      </c>
      <c r="AN10" s="42">
        <f t="shared" si="3"/>
        <v>475.43</v>
      </c>
      <c r="AO10" s="34">
        <f t="shared" si="4"/>
        <v>65</v>
      </c>
      <c r="AP10" s="34">
        <f t="shared" si="5"/>
        <v>646.43000000000006</v>
      </c>
      <c r="AQ10" s="34">
        <v>31</v>
      </c>
    </row>
    <row r="11" spans="1:43" ht="24.95" customHeight="1" thickBot="1">
      <c r="A11" s="3" t="s">
        <v>18</v>
      </c>
      <c r="B11" s="4" t="s">
        <v>77</v>
      </c>
      <c r="C11" s="9">
        <v>40900</v>
      </c>
      <c r="D11" s="40">
        <v>17</v>
      </c>
      <c r="E11" s="33" t="s">
        <v>89</v>
      </c>
      <c r="F11" s="34">
        <v>3</v>
      </c>
      <c r="G11" s="34">
        <v>5</v>
      </c>
      <c r="H11" s="34">
        <f t="shared" si="0"/>
        <v>15</v>
      </c>
      <c r="I11" s="40">
        <v>17</v>
      </c>
      <c r="J11" s="33" t="s">
        <v>89</v>
      </c>
      <c r="K11" s="41"/>
      <c r="L11" s="34"/>
      <c r="M11" s="34"/>
      <c r="N11" s="34"/>
      <c r="O11" s="34"/>
      <c r="P11" s="34"/>
      <c r="Q11" s="34"/>
      <c r="R11" s="34"/>
      <c r="S11" s="34"/>
      <c r="T11" s="34">
        <f t="shared" si="1"/>
        <v>0</v>
      </c>
      <c r="U11" s="34">
        <v>53</v>
      </c>
      <c r="V11" s="40">
        <v>17</v>
      </c>
      <c r="W11" s="33" t="s">
        <v>89</v>
      </c>
      <c r="X11" s="41">
        <v>0</v>
      </c>
      <c r="Y11" s="34">
        <v>0</v>
      </c>
      <c r="Z11" s="34">
        <v>10</v>
      </c>
      <c r="AA11" s="34">
        <v>8</v>
      </c>
      <c r="AB11" s="34">
        <v>0</v>
      </c>
      <c r="AC11" s="34">
        <v>6</v>
      </c>
      <c r="AD11" s="34">
        <v>0</v>
      </c>
      <c r="AE11" s="34">
        <f t="shared" si="2"/>
        <v>24</v>
      </c>
      <c r="AF11" s="34">
        <v>83</v>
      </c>
      <c r="AG11" s="40">
        <v>17</v>
      </c>
      <c r="AH11" s="33" t="s">
        <v>89</v>
      </c>
      <c r="AI11" s="35">
        <v>8</v>
      </c>
      <c r="AJ11" s="34">
        <v>180</v>
      </c>
      <c r="AK11" s="34">
        <v>13</v>
      </c>
      <c r="AL11" s="34">
        <f>4*60+0.5</f>
        <v>240.5</v>
      </c>
      <c r="AM11" s="34">
        <f t="shared" si="3"/>
        <v>21</v>
      </c>
      <c r="AN11" s="42">
        <f t="shared" si="3"/>
        <v>420.5</v>
      </c>
      <c r="AO11" s="34">
        <f t="shared" si="4"/>
        <v>60</v>
      </c>
      <c r="AP11" s="34">
        <f t="shared" si="5"/>
        <v>556.5</v>
      </c>
      <c r="AQ11" s="34">
        <v>28</v>
      </c>
    </row>
    <row r="12" spans="1:43" ht="24.95" customHeight="1" thickBot="1">
      <c r="A12" s="3" t="s">
        <v>20</v>
      </c>
      <c r="B12" s="4" t="s">
        <v>77</v>
      </c>
      <c r="C12" s="9">
        <v>40606</v>
      </c>
      <c r="D12" s="40">
        <v>19</v>
      </c>
      <c r="E12" s="33" t="s">
        <v>89</v>
      </c>
      <c r="F12" s="34">
        <v>3</v>
      </c>
      <c r="G12" s="34">
        <v>1000</v>
      </c>
      <c r="H12" s="34">
        <f t="shared" si="0"/>
        <v>3000</v>
      </c>
      <c r="I12" s="40">
        <v>19</v>
      </c>
      <c r="J12" s="33" t="s">
        <v>89</v>
      </c>
      <c r="K12" s="41"/>
      <c r="L12" s="34"/>
      <c r="M12" s="34"/>
      <c r="N12" s="34"/>
      <c r="O12" s="34"/>
      <c r="P12" s="34"/>
      <c r="Q12" s="34">
        <v>2</v>
      </c>
      <c r="R12" s="34"/>
      <c r="S12" s="34"/>
      <c r="T12" s="34">
        <f t="shared" si="1"/>
        <v>2</v>
      </c>
      <c r="U12" s="34">
        <v>42</v>
      </c>
      <c r="V12" s="40">
        <v>19</v>
      </c>
      <c r="W12" s="33" t="s">
        <v>89</v>
      </c>
      <c r="X12" s="41">
        <v>0</v>
      </c>
      <c r="Y12" s="34">
        <v>2</v>
      </c>
      <c r="Z12" s="34">
        <v>6</v>
      </c>
      <c r="AA12" s="34">
        <v>9</v>
      </c>
      <c r="AB12" s="34">
        <v>0</v>
      </c>
      <c r="AC12" s="34">
        <v>0</v>
      </c>
      <c r="AD12" s="34">
        <v>0</v>
      </c>
      <c r="AE12" s="34">
        <f t="shared" si="2"/>
        <v>17</v>
      </c>
      <c r="AF12" s="34">
        <v>100</v>
      </c>
      <c r="AG12" s="40">
        <v>19</v>
      </c>
      <c r="AH12" s="33" t="s">
        <v>89</v>
      </c>
      <c r="AI12" s="35">
        <v>10</v>
      </c>
      <c r="AJ12" s="34">
        <v>180</v>
      </c>
      <c r="AK12" s="34"/>
      <c r="AL12" s="34"/>
      <c r="AM12" s="34">
        <f t="shared" si="3"/>
        <v>10</v>
      </c>
      <c r="AN12" s="42">
        <f t="shared" si="3"/>
        <v>180</v>
      </c>
      <c r="AO12" s="34">
        <v>90</v>
      </c>
      <c r="AP12" s="34">
        <v>700</v>
      </c>
      <c r="AQ12" s="34">
        <v>36</v>
      </c>
    </row>
    <row r="13" spans="1:43" ht="24.95" customHeight="1" thickBot="1">
      <c r="A13" s="3" t="s">
        <v>22</v>
      </c>
      <c r="B13" s="4" t="s">
        <v>77</v>
      </c>
      <c r="C13" s="9">
        <v>40780</v>
      </c>
      <c r="D13" s="40">
        <v>21</v>
      </c>
      <c r="E13" s="33" t="s">
        <v>90</v>
      </c>
      <c r="F13" s="34">
        <v>3</v>
      </c>
      <c r="G13" s="34">
        <v>6</v>
      </c>
      <c r="H13" s="34">
        <f t="shared" si="0"/>
        <v>18</v>
      </c>
      <c r="I13" s="40">
        <v>21</v>
      </c>
      <c r="J13" s="33" t="s">
        <v>90</v>
      </c>
      <c r="K13" s="41"/>
      <c r="L13" s="34"/>
      <c r="M13" s="34"/>
      <c r="N13" s="34"/>
      <c r="O13" s="34"/>
      <c r="P13" s="34"/>
      <c r="Q13" s="34"/>
      <c r="R13" s="34"/>
      <c r="S13" s="34"/>
      <c r="T13" s="34">
        <f t="shared" si="1"/>
        <v>0</v>
      </c>
      <c r="U13" s="34">
        <v>60.06</v>
      </c>
      <c r="V13" s="40">
        <v>21</v>
      </c>
      <c r="W13" s="33" t="s">
        <v>90</v>
      </c>
      <c r="X13" s="41">
        <v>0</v>
      </c>
      <c r="Y13" s="34">
        <v>1</v>
      </c>
      <c r="Z13" s="34">
        <v>2</v>
      </c>
      <c r="AA13" s="34">
        <v>8</v>
      </c>
      <c r="AB13" s="34">
        <v>0</v>
      </c>
      <c r="AC13" s="34">
        <v>4</v>
      </c>
      <c r="AD13" s="34">
        <v>0</v>
      </c>
      <c r="AE13" s="34">
        <f t="shared" si="2"/>
        <v>15</v>
      </c>
      <c r="AF13" s="34">
        <v>102</v>
      </c>
      <c r="AG13" s="40">
        <v>21</v>
      </c>
      <c r="AH13" s="33" t="s">
        <v>90</v>
      </c>
      <c r="AI13" s="35">
        <v>2</v>
      </c>
      <c r="AJ13" s="34">
        <v>180</v>
      </c>
      <c r="AK13" s="34">
        <v>7</v>
      </c>
      <c r="AL13" s="34">
        <f>4*60</f>
        <v>240</v>
      </c>
      <c r="AM13" s="34">
        <f t="shared" si="3"/>
        <v>9</v>
      </c>
      <c r="AN13" s="42">
        <f t="shared" si="3"/>
        <v>420</v>
      </c>
      <c r="AO13" s="34">
        <f t="shared" si="4"/>
        <v>42</v>
      </c>
      <c r="AP13" s="34">
        <f t="shared" si="5"/>
        <v>582.05999999999995</v>
      </c>
      <c r="AQ13" s="34">
        <v>14</v>
      </c>
    </row>
    <row r="14" spans="1:43" ht="24.95" customHeight="1" thickBot="1">
      <c r="A14" s="3" t="s">
        <v>24</v>
      </c>
      <c r="B14" s="4" t="s">
        <v>77</v>
      </c>
      <c r="C14" s="9">
        <v>40624</v>
      </c>
      <c r="D14" s="40">
        <v>23</v>
      </c>
      <c r="E14" s="33" t="s">
        <v>90</v>
      </c>
      <c r="F14" s="34">
        <v>3</v>
      </c>
      <c r="G14" s="34">
        <v>6</v>
      </c>
      <c r="H14" s="34">
        <f t="shared" si="0"/>
        <v>18</v>
      </c>
      <c r="I14" s="40">
        <v>23</v>
      </c>
      <c r="J14" s="33" t="s">
        <v>90</v>
      </c>
      <c r="K14" s="41"/>
      <c r="L14" s="34"/>
      <c r="M14" s="34"/>
      <c r="N14" s="34"/>
      <c r="O14" s="34"/>
      <c r="P14" s="34"/>
      <c r="Q14" s="34">
        <v>1</v>
      </c>
      <c r="R14" s="34"/>
      <c r="S14" s="34"/>
      <c r="T14" s="34">
        <f t="shared" si="1"/>
        <v>1</v>
      </c>
      <c r="U14" s="34">
        <v>51</v>
      </c>
      <c r="V14" s="40">
        <v>23</v>
      </c>
      <c r="W14" s="33" t="s">
        <v>90</v>
      </c>
      <c r="X14" s="41">
        <v>2</v>
      </c>
      <c r="Y14" s="34">
        <v>1</v>
      </c>
      <c r="Z14" s="34">
        <v>3</v>
      </c>
      <c r="AA14" s="34">
        <v>9</v>
      </c>
      <c r="AB14" s="34">
        <v>0</v>
      </c>
      <c r="AC14" s="34">
        <v>7</v>
      </c>
      <c r="AD14" s="34">
        <v>0</v>
      </c>
      <c r="AE14" s="34">
        <f t="shared" si="2"/>
        <v>22</v>
      </c>
      <c r="AF14" s="34">
        <v>100</v>
      </c>
      <c r="AG14" s="40">
        <v>23</v>
      </c>
      <c r="AH14" s="33" t="s">
        <v>90</v>
      </c>
      <c r="AI14" s="35">
        <v>6</v>
      </c>
      <c r="AJ14" s="34">
        <v>180</v>
      </c>
      <c r="AK14" s="34">
        <v>8</v>
      </c>
      <c r="AL14" s="34">
        <f>4*60+0.5</f>
        <v>240.5</v>
      </c>
      <c r="AM14" s="34">
        <f t="shared" si="3"/>
        <v>14</v>
      </c>
      <c r="AN14" s="42">
        <f t="shared" si="3"/>
        <v>420.5</v>
      </c>
      <c r="AO14" s="34">
        <f t="shared" si="4"/>
        <v>55</v>
      </c>
      <c r="AP14" s="34">
        <f t="shared" si="5"/>
        <v>571.5</v>
      </c>
      <c r="AQ14" s="34">
        <v>22</v>
      </c>
    </row>
    <row r="15" spans="1:43" ht="24.95" customHeight="1" thickBot="1">
      <c r="A15" s="5" t="s">
        <v>28</v>
      </c>
      <c r="B15" s="18" t="s">
        <v>77</v>
      </c>
      <c r="C15" s="24">
        <v>40641</v>
      </c>
      <c r="D15" s="40">
        <v>27</v>
      </c>
      <c r="E15" s="33" t="s">
        <v>91</v>
      </c>
      <c r="F15" s="34">
        <v>3</v>
      </c>
      <c r="G15" s="34">
        <v>1</v>
      </c>
      <c r="H15" s="34">
        <f t="shared" si="0"/>
        <v>3</v>
      </c>
      <c r="I15" s="40">
        <v>27</v>
      </c>
      <c r="J15" s="33" t="s">
        <v>91</v>
      </c>
      <c r="K15" s="41"/>
      <c r="L15" s="34"/>
      <c r="M15" s="34"/>
      <c r="N15" s="34"/>
      <c r="O15" s="34"/>
      <c r="P15" s="34"/>
      <c r="Q15" s="34"/>
      <c r="R15" s="34"/>
      <c r="S15" s="34"/>
      <c r="T15" s="34">
        <f t="shared" si="1"/>
        <v>0</v>
      </c>
      <c r="U15" s="34">
        <v>35</v>
      </c>
      <c r="V15" s="40">
        <v>27</v>
      </c>
      <c r="W15" s="33" t="s">
        <v>91</v>
      </c>
      <c r="X15" s="41">
        <v>0</v>
      </c>
      <c r="Y15" s="34">
        <v>1</v>
      </c>
      <c r="Z15" s="34">
        <v>5</v>
      </c>
      <c r="AA15" s="34">
        <v>0</v>
      </c>
      <c r="AB15" s="34">
        <v>0</v>
      </c>
      <c r="AC15" s="34">
        <v>3</v>
      </c>
      <c r="AD15" s="34">
        <v>0</v>
      </c>
      <c r="AE15" s="34">
        <f t="shared" si="2"/>
        <v>9</v>
      </c>
      <c r="AF15" s="34">
        <v>101</v>
      </c>
      <c r="AG15" s="40">
        <v>27</v>
      </c>
      <c r="AH15" s="33" t="s">
        <v>91</v>
      </c>
      <c r="AI15" s="35">
        <v>6</v>
      </c>
      <c r="AJ15" s="34">
        <v>175</v>
      </c>
      <c r="AK15" s="34">
        <v>4</v>
      </c>
      <c r="AL15" s="34">
        <f>3*60+55.22</f>
        <v>235.22</v>
      </c>
      <c r="AM15" s="34">
        <f t="shared" si="3"/>
        <v>10</v>
      </c>
      <c r="AN15" s="42">
        <f t="shared" si="3"/>
        <v>410.22</v>
      </c>
      <c r="AO15" s="34">
        <f t="shared" si="4"/>
        <v>22</v>
      </c>
      <c r="AP15" s="34">
        <f t="shared" si="5"/>
        <v>546.22</v>
      </c>
      <c r="AQ15" s="34">
        <v>4</v>
      </c>
    </row>
    <row r="16" spans="1:43" ht="24.95" customHeight="1" thickBot="1">
      <c r="A16" s="5" t="s">
        <v>29</v>
      </c>
      <c r="B16" s="18" t="s">
        <v>77</v>
      </c>
      <c r="C16" s="11">
        <v>40560</v>
      </c>
      <c r="D16" s="40">
        <v>28</v>
      </c>
      <c r="E16" s="33" t="s">
        <v>91</v>
      </c>
      <c r="F16" s="34">
        <v>3</v>
      </c>
      <c r="G16" s="34">
        <v>4</v>
      </c>
      <c r="H16" s="34">
        <f t="shared" si="0"/>
        <v>12</v>
      </c>
      <c r="I16" s="40">
        <v>28</v>
      </c>
      <c r="J16" s="33" t="s">
        <v>91</v>
      </c>
      <c r="K16" s="41"/>
      <c r="L16" s="34"/>
      <c r="M16" s="34"/>
      <c r="N16" s="34"/>
      <c r="O16" s="34"/>
      <c r="P16" s="34"/>
      <c r="Q16" s="34"/>
      <c r="R16" s="34">
        <v>2</v>
      </c>
      <c r="S16" s="34"/>
      <c r="T16" s="34">
        <f t="shared" si="1"/>
        <v>2</v>
      </c>
      <c r="U16" s="34">
        <v>37</v>
      </c>
      <c r="V16" s="40">
        <v>28</v>
      </c>
      <c r="W16" s="33" t="s">
        <v>91</v>
      </c>
      <c r="X16" s="41">
        <v>0</v>
      </c>
      <c r="Y16" s="34">
        <v>1</v>
      </c>
      <c r="Z16" s="34">
        <v>1</v>
      </c>
      <c r="AA16" s="34">
        <v>3</v>
      </c>
      <c r="AB16" s="34">
        <v>0</v>
      </c>
      <c r="AC16" s="34">
        <v>0</v>
      </c>
      <c r="AD16" s="34">
        <v>0</v>
      </c>
      <c r="AE16" s="34">
        <f t="shared" si="2"/>
        <v>5</v>
      </c>
      <c r="AF16" s="34">
        <v>113</v>
      </c>
      <c r="AG16" s="40">
        <v>28</v>
      </c>
      <c r="AH16" s="33" t="s">
        <v>91</v>
      </c>
      <c r="AI16" s="35">
        <v>6</v>
      </c>
      <c r="AJ16" s="34">
        <v>180</v>
      </c>
      <c r="AK16" s="34">
        <v>24</v>
      </c>
      <c r="AL16" s="34">
        <f>3*60+25</f>
        <v>205</v>
      </c>
      <c r="AM16" s="34">
        <f t="shared" si="3"/>
        <v>30</v>
      </c>
      <c r="AN16" s="42">
        <f t="shared" si="3"/>
        <v>385</v>
      </c>
      <c r="AO16" s="34">
        <f t="shared" si="4"/>
        <v>49</v>
      </c>
      <c r="AP16" s="34">
        <f t="shared" si="5"/>
        <v>535</v>
      </c>
      <c r="AQ16" s="34">
        <v>19</v>
      </c>
    </row>
    <row r="17" spans="1:43" ht="24.95" customHeight="1" thickBot="1">
      <c r="A17" s="5" t="s">
        <v>31</v>
      </c>
      <c r="B17" s="18" t="s">
        <v>77</v>
      </c>
      <c r="C17" s="11">
        <v>40191</v>
      </c>
      <c r="D17" s="40">
        <v>30</v>
      </c>
      <c r="E17" s="33" t="s">
        <v>92</v>
      </c>
      <c r="F17" s="34">
        <v>3</v>
      </c>
      <c r="G17" s="34">
        <v>3</v>
      </c>
      <c r="H17" s="34">
        <f t="shared" si="0"/>
        <v>9</v>
      </c>
      <c r="I17" s="40">
        <v>30</v>
      </c>
      <c r="J17" s="33" t="s">
        <v>92</v>
      </c>
      <c r="K17" s="41"/>
      <c r="L17" s="34">
        <v>5</v>
      </c>
      <c r="M17" s="34"/>
      <c r="N17" s="34">
        <v>3</v>
      </c>
      <c r="O17" s="34"/>
      <c r="P17" s="34"/>
      <c r="Q17" s="34">
        <v>2</v>
      </c>
      <c r="R17" s="34"/>
      <c r="S17" s="34"/>
      <c r="T17" s="34">
        <f t="shared" si="1"/>
        <v>10</v>
      </c>
      <c r="U17" s="34">
        <v>60.06</v>
      </c>
      <c r="V17" s="40">
        <v>30</v>
      </c>
      <c r="W17" s="33" t="s">
        <v>92</v>
      </c>
      <c r="X17" s="41">
        <v>0</v>
      </c>
      <c r="Y17" s="34">
        <v>3</v>
      </c>
      <c r="Z17" s="34">
        <v>10</v>
      </c>
      <c r="AA17" s="34">
        <v>3</v>
      </c>
      <c r="AB17" s="34">
        <v>0</v>
      </c>
      <c r="AC17" s="34">
        <v>0</v>
      </c>
      <c r="AD17" s="34">
        <v>0</v>
      </c>
      <c r="AE17" s="34">
        <f t="shared" si="2"/>
        <v>16</v>
      </c>
      <c r="AF17" s="34">
        <v>91</v>
      </c>
      <c r="AG17" s="40">
        <v>30</v>
      </c>
      <c r="AH17" s="33" t="s">
        <v>92</v>
      </c>
      <c r="AI17" s="35">
        <v>8</v>
      </c>
      <c r="AJ17" s="34">
        <v>180</v>
      </c>
      <c r="AK17" s="34">
        <v>16</v>
      </c>
      <c r="AL17" s="34">
        <f>3*60+15</f>
        <v>195</v>
      </c>
      <c r="AM17" s="34">
        <f t="shared" si="3"/>
        <v>24</v>
      </c>
      <c r="AN17" s="42">
        <f t="shared" si="3"/>
        <v>375</v>
      </c>
      <c r="AO17" s="34">
        <f t="shared" si="4"/>
        <v>59</v>
      </c>
      <c r="AP17" s="34">
        <f t="shared" si="5"/>
        <v>526.05999999999995</v>
      </c>
      <c r="AQ17" s="34">
        <v>27</v>
      </c>
    </row>
    <row r="18" spans="1:43" ht="24.95" customHeight="1" thickBot="1">
      <c r="A18" s="5" t="s">
        <v>32</v>
      </c>
      <c r="B18" s="18" t="s">
        <v>77</v>
      </c>
      <c r="C18" s="11">
        <v>40207</v>
      </c>
      <c r="D18" s="40">
        <v>31</v>
      </c>
      <c r="E18" s="33" t="s">
        <v>92</v>
      </c>
      <c r="F18" s="34">
        <v>3</v>
      </c>
      <c r="G18" s="34">
        <v>7</v>
      </c>
      <c r="H18" s="34">
        <f t="shared" si="0"/>
        <v>21</v>
      </c>
      <c r="I18" s="40">
        <v>31</v>
      </c>
      <c r="J18" s="33" t="s">
        <v>92</v>
      </c>
      <c r="K18" s="41"/>
      <c r="L18" s="34"/>
      <c r="M18" s="34"/>
      <c r="N18" s="34">
        <v>3</v>
      </c>
      <c r="O18" s="34"/>
      <c r="P18" s="34"/>
      <c r="Q18" s="34"/>
      <c r="R18" s="34"/>
      <c r="S18" s="34"/>
      <c r="T18" s="34">
        <f t="shared" si="1"/>
        <v>3</v>
      </c>
      <c r="U18" s="34">
        <v>56</v>
      </c>
      <c r="V18" s="40">
        <v>31</v>
      </c>
      <c r="W18" s="33" t="s">
        <v>92</v>
      </c>
      <c r="X18" s="41">
        <v>0</v>
      </c>
      <c r="Y18" s="34">
        <v>0</v>
      </c>
      <c r="Z18" s="34">
        <v>7</v>
      </c>
      <c r="AA18" s="34">
        <v>3</v>
      </c>
      <c r="AB18" s="34">
        <v>0</v>
      </c>
      <c r="AC18" s="34">
        <v>0</v>
      </c>
      <c r="AD18" s="34">
        <v>0</v>
      </c>
      <c r="AE18" s="34">
        <f t="shared" si="2"/>
        <v>10</v>
      </c>
      <c r="AF18" s="34">
        <v>91</v>
      </c>
      <c r="AG18" s="40">
        <v>31</v>
      </c>
      <c r="AH18" s="33" t="s">
        <v>92</v>
      </c>
      <c r="AI18" s="35">
        <v>6</v>
      </c>
      <c r="AJ18" s="34">
        <v>180</v>
      </c>
      <c r="AK18" s="34">
        <v>7</v>
      </c>
      <c r="AL18" s="34">
        <f>5*60</f>
        <v>300</v>
      </c>
      <c r="AM18" s="34">
        <f t="shared" si="3"/>
        <v>13</v>
      </c>
      <c r="AN18" s="42">
        <f t="shared" si="3"/>
        <v>480</v>
      </c>
      <c r="AO18" s="34">
        <f t="shared" si="4"/>
        <v>47</v>
      </c>
      <c r="AP18" s="34">
        <f t="shared" si="5"/>
        <v>627</v>
      </c>
      <c r="AQ18" s="34">
        <v>18</v>
      </c>
    </row>
    <row r="19" spans="1:43" ht="24.95" customHeight="1" thickBot="1">
      <c r="A19" s="5" t="s">
        <v>35</v>
      </c>
      <c r="B19" s="18" t="s">
        <v>77</v>
      </c>
      <c r="C19" s="11">
        <v>40302</v>
      </c>
      <c r="D19" s="40">
        <v>34</v>
      </c>
      <c r="E19" s="33" t="s">
        <v>93</v>
      </c>
      <c r="F19" s="34">
        <v>3</v>
      </c>
      <c r="G19" s="34">
        <v>4</v>
      </c>
      <c r="H19" s="34">
        <f t="shared" si="0"/>
        <v>12</v>
      </c>
      <c r="I19" s="40">
        <v>34</v>
      </c>
      <c r="J19" s="33" t="s">
        <v>93</v>
      </c>
      <c r="K19" s="41"/>
      <c r="L19" s="34">
        <v>5</v>
      </c>
      <c r="M19" s="34"/>
      <c r="N19" s="34"/>
      <c r="O19" s="34"/>
      <c r="P19" s="34"/>
      <c r="Q19" s="34">
        <v>3</v>
      </c>
      <c r="R19" s="34"/>
      <c r="S19" s="34"/>
      <c r="T19" s="34">
        <f t="shared" si="1"/>
        <v>8</v>
      </c>
      <c r="U19" s="34">
        <v>48</v>
      </c>
      <c r="V19" s="40">
        <v>34</v>
      </c>
      <c r="W19" s="33" t="s">
        <v>93</v>
      </c>
      <c r="X19" s="41">
        <v>0</v>
      </c>
      <c r="Y19" s="34">
        <v>0</v>
      </c>
      <c r="Z19" s="34">
        <v>2</v>
      </c>
      <c r="AA19" s="34">
        <v>5</v>
      </c>
      <c r="AB19" s="34">
        <v>0</v>
      </c>
      <c r="AC19" s="34">
        <v>0</v>
      </c>
      <c r="AD19" s="34">
        <v>0</v>
      </c>
      <c r="AE19" s="34">
        <f t="shared" ref="AE19:AE34" si="6">SUM(X19:AD19)</f>
        <v>7</v>
      </c>
      <c r="AF19" s="34">
        <v>88</v>
      </c>
      <c r="AG19" s="40">
        <v>34</v>
      </c>
      <c r="AH19" s="33" t="s">
        <v>93</v>
      </c>
      <c r="AI19" s="35">
        <v>6</v>
      </c>
      <c r="AJ19" s="34">
        <v>180</v>
      </c>
      <c r="AK19" s="34">
        <v>9</v>
      </c>
      <c r="AL19" s="34">
        <f>5*60</f>
        <v>300</v>
      </c>
      <c r="AM19" s="34">
        <f t="shared" si="3"/>
        <v>15</v>
      </c>
      <c r="AN19" s="42">
        <f t="shared" si="3"/>
        <v>480</v>
      </c>
      <c r="AO19" s="34">
        <f t="shared" si="4"/>
        <v>42</v>
      </c>
      <c r="AP19" s="34">
        <f t="shared" si="5"/>
        <v>616</v>
      </c>
      <c r="AQ19" s="34">
        <v>15</v>
      </c>
    </row>
    <row r="20" spans="1:43" ht="24.95" customHeight="1" thickBot="1">
      <c r="A20" s="5" t="s">
        <v>36</v>
      </c>
      <c r="B20" s="18" t="s">
        <v>77</v>
      </c>
      <c r="C20" s="11">
        <v>40226</v>
      </c>
      <c r="D20" s="40">
        <v>35</v>
      </c>
      <c r="E20" s="33" t="s">
        <v>93</v>
      </c>
      <c r="F20" s="34">
        <v>3</v>
      </c>
      <c r="G20" s="34">
        <v>6</v>
      </c>
      <c r="H20" s="34">
        <f t="shared" si="0"/>
        <v>18</v>
      </c>
      <c r="I20" s="40">
        <v>35</v>
      </c>
      <c r="J20" s="33" t="s">
        <v>93</v>
      </c>
      <c r="K20" s="41"/>
      <c r="L20" s="34"/>
      <c r="M20" s="34"/>
      <c r="N20" s="34"/>
      <c r="O20" s="34"/>
      <c r="P20" s="34"/>
      <c r="Q20" s="34">
        <v>1</v>
      </c>
      <c r="R20" s="34"/>
      <c r="S20" s="34"/>
      <c r="T20" s="34">
        <f t="shared" si="1"/>
        <v>1</v>
      </c>
      <c r="U20" s="34">
        <v>49</v>
      </c>
      <c r="V20" s="40">
        <v>35</v>
      </c>
      <c r="W20" s="33" t="s">
        <v>93</v>
      </c>
      <c r="X20" s="41">
        <v>0</v>
      </c>
      <c r="Y20" s="34">
        <v>0</v>
      </c>
      <c r="Z20" s="34">
        <v>1</v>
      </c>
      <c r="AA20" s="34">
        <v>3</v>
      </c>
      <c r="AB20" s="34">
        <v>0</v>
      </c>
      <c r="AC20" s="34">
        <v>0</v>
      </c>
      <c r="AD20" s="34">
        <v>0</v>
      </c>
      <c r="AE20" s="34">
        <f t="shared" si="6"/>
        <v>4</v>
      </c>
      <c r="AF20" s="34">
        <v>92</v>
      </c>
      <c r="AG20" s="40">
        <v>35</v>
      </c>
      <c r="AH20" s="33" t="s">
        <v>93</v>
      </c>
      <c r="AI20" s="35">
        <v>2</v>
      </c>
      <c r="AJ20" s="34">
        <f>60*2+57</f>
        <v>177</v>
      </c>
      <c r="AK20" s="34">
        <v>12</v>
      </c>
      <c r="AL20" s="34">
        <f>180+10</f>
        <v>190</v>
      </c>
      <c r="AM20" s="34">
        <f t="shared" si="3"/>
        <v>14</v>
      </c>
      <c r="AN20" s="42">
        <f t="shared" si="3"/>
        <v>367</v>
      </c>
      <c r="AO20" s="34">
        <f t="shared" si="4"/>
        <v>37</v>
      </c>
      <c r="AP20" s="34">
        <f t="shared" si="5"/>
        <v>508</v>
      </c>
      <c r="AQ20" s="34">
        <v>10</v>
      </c>
    </row>
    <row r="21" spans="1:43" ht="24.95" customHeight="1" thickBot="1">
      <c r="A21" s="5" t="s">
        <v>38</v>
      </c>
      <c r="B21" s="18" t="s">
        <v>77</v>
      </c>
      <c r="C21" s="11">
        <v>40199</v>
      </c>
      <c r="D21" s="40">
        <v>37</v>
      </c>
      <c r="E21" s="33" t="s">
        <v>94</v>
      </c>
      <c r="F21" s="34">
        <v>3</v>
      </c>
      <c r="G21" s="34">
        <v>4</v>
      </c>
      <c r="H21" s="34">
        <f t="shared" si="0"/>
        <v>12</v>
      </c>
      <c r="I21" s="40">
        <v>37</v>
      </c>
      <c r="J21" s="33" t="s">
        <v>94</v>
      </c>
      <c r="K21" s="41"/>
      <c r="L21" s="34">
        <v>5</v>
      </c>
      <c r="M21" s="34"/>
      <c r="N21" s="34">
        <v>3</v>
      </c>
      <c r="O21" s="34"/>
      <c r="P21" s="34"/>
      <c r="Q21" s="34"/>
      <c r="R21" s="34">
        <v>4</v>
      </c>
      <c r="S21" s="34"/>
      <c r="T21" s="34">
        <f t="shared" si="1"/>
        <v>12</v>
      </c>
      <c r="U21" s="34">
        <v>83</v>
      </c>
      <c r="V21" s="40">
        <v>37</v>
      </c>
      <c r="W21" s="33" t="s">
        <v>94</v>
      </c>
      <c r="X21" s="41">
        <v>0</v>
      </c>
      <c r="Y21" s="34">
        <v>1</v>
      </c>
      <c r="Z21" s="34">
        <v>3</v>
      </c>
      <c r="AA21" s="34">
        <v>8</v>
      </c>
      <c r="AB21" s="34">
        <v>0</v>
      </c>
      <c r="AC21" s="34">
        <v>6</v>
      </c>
      <c r="AD21" s="34">
        <v>0</v>
      </c>
      <c r="AE21" s="34">
        <f t="shared" si="6"/>
        <v>18</v>
      </c>
      <c r="AF21" s="34">
        <v>93</v>
      </c>
      <c r="AG21" s="40">
        <v>37</v>
      </c>
      <c r="AH21" s="33" t="s">
        <v>94</v>
      </c>
      <c r="AI21" s="35">
        <v>10</v>
      </c>
      <c r="AJ21" s="34">
        <v>180</v>
      </c>
      <c r="AK21" s="34">
        <v>4</v>
      </c>
      <c r="AL21" s="34">
        <f>60*5</f>
        <v>300</v>
      </c>
      <c r="AM21" s="34">
        <f t="shared" si="3"/>
        <v>14</v>
      </c>
      <c r="AN21" s="42">
        <f t="shared" si="3"/>
        <v>480</v>
      </c>
      <c r="AO21" s="34">
        <f t="shared" si="4"/>
        <v>56</v>
      </c>
      <c r="AP21" s="34">
        <f t="shared" si="5"/>
        <v>656</v>
      </c>
      <c r="AQ21" s="34">
        <v>25</v>
      </c>
    </row>
    <row r="22" spans="1:43" ht="24.95" customHeight="1" thickBot="1">
      <c r="A22" s="5" t="s">
        <v>39</v>
      </c>
      <c r="B22" s="18" t="s">
        <v>77</v>
      </c>
      <c r="C22" s="11">
        <v>40183</v>
      </c>
      <c r="D22" s="40">
        <v>38</v>
      </c>
      <c r="E22" s="33" t="s">
        <v>94</v>
      </c>
      <c r="F22" s="34">
        <v>3</v>
      </c>
      <c r="G22" s="34">
        <v>6</v>
      </c>
      <c r="H22" s="34">
        <f t="shared" si="0"/>
        <v>18</v>
      </c>
      <c r="I22" s="40">
        <v>38</v>
      </c>
      <c r="J22" s="33" t="s">
        <v>94</v>
      </c>
      <c r="K22" s="41"/>
      <c r="L22" s="34"/>
      <c r="M22" s="34"/>
      <c r="N22" s="34">
        <v>3</v>
      </c>
      <c r="O22" s="34"/>
      <c r="P22" s="34"/>
      <c r="Q22" s="34">
        <v>1</v>
      </c>
      <c r="R22" s="34"/>
      <c r="S22" s="34"/>
      <c r="T22" s="34">
        <f t="shared" si="1"/>
        <v>4</v>
      </c>
      <c r="U22" s="34">
        <v>42</v>
      </c>
      <c r="V22" s="40">
        <v>38</v>
      </c>
      <c r="W22" s="33" t="s">
        <v>94</v>
      </c>
      <c r="X22" s="41">
        <v>0</v>
      </c>
      <c r="Y22" s="34">
        <v>1</v>
      </c>
      <c r="Z22" s="34">
        <v>10</v>
      </c>
      <c r="AA22" s="34">
        <v>11</v>
      </c>
      <c r="AB22" s="34">
        <v>0</v>
      </c>
      <c r="AC22" s="34">
        <v>1</v>
      </c>
      <c r="AD22" s="34">
        <v>0</v>
      </c>
      <c r="AE22" s="34">
        <f t="shared" si="6"/>
        <v>23</v>
      </c>
      <c r="AF22" s="34">
        <v>86</v>
      </c>
      <c r="AG22" s="40">
        <v>38</v>
      </c>
      <c r="AH22" s="33" t="s">
        <v>94</v>
      </c>
      <c r="AI22" s="35">
        <v>10</v>
      </c>
      <c r="AJ22" s="34">
        <v>180</v>
      </c>
      <c r="AK22" s="34">
        <v>22</v>
      </c>
      <c r="AL22" s="34">
        <f>4*60+10</f>
        <v>250</v>
      </c>
      <c r="AM22" s="34">
        <f t="shared" si="3"/>
        <v>32</v>
      </c>
      <c r="AN22" s="42">
        <f t="shared" si="3"/>
        <v>430</v>
      </c>
      <c r="AO22" s="34">
        <f t="shared" si="4"/>
        <v>77</v>
      </c>
      <c r="AP22" s="34">
        <f t="shared" si="5"/>
        <v>558</v>
      </c>
      <c r="AQ22" s="34">
        <v>34</v>
      </c>
    </row>
    <row r="23" spans="1:43" ht="24.95" customHeight="1" thickBot="1">
      <c r="A23" s="5" t="s">
        <v>43</v>
      </c>
      <c r="B23" s="18" t="s">
        <v>77</v>
      </c>
      <c r="C23" s="11">
        <v>40417</v>
      </c>
      <c r="D23" s="40">
        <v>42</v>
      </c>
      <c r="E23" s="33" t="s">
        <v>95</v>
      </c>
      <c r="F23" s="34">
        <v>3</v>
      </c>
      <c r="G23" s="34">
        <v>3</v>
      </c>
      <c r="H23" s="34">
        <f t="shared" si="0"/>
        <v>9</v>
      </c>
      <c r="I23" s="40">
        <v>42</v>
      </c>
      <c r="J23" s="33" t="s">
        <v>95</v>
      </c>
      <c r="K23" s="41"/>
      <c r="L23" s="34"/>
      <c r="M23" s="34"/>
      <c r="N23" s="34"/>
      <c r="O23" s="34"/>
      <c r="P23" s="34"/>
      <c r="Q23" s="34"/>
      <c r="R23" s="34"/>
      <c r="S23" s="34"/>
      <c r="T23" s="34">
        <f t="shared" si="1"/>
        <v>0</v>
      </c>
      <c r="U23" s="45">
        <v>56</v>
      </c>
      <c r="V23" s="40">
        <v>42</v>
      </c>
      <c r="W23" s="33" t="s">
        <v>95</v>
      </c>
      <c r="X23" s="41">
        <v>0</v>
      </c>
      <c r="Y23" s="34">
        <v>3</v>
      </c>
      <c r="Z23" s="34">
        <v>13</v>
      </c>
      <c r="AA23" s="34">
        <v>3</v>
      </c>
      <c r="AB23" s="34">
        <v>0</v>
      </c>
      <c r="AC23" s="34">
        <v>6</v>
      </c>
      <c r="AD23" s="34">
        <v>0</v>
      </c>
      <c r="AE23" s="34">
        <f t="shared" si="6"/>
        <v>25</v>
      </c>
      <c r="AF23" s="45">
        <v>120</v>
      </c>
      <c r="AG23" s="40">
        <v>42</v>
      </c>
      <c r="AH23" s="33" t="s">
        <v>95</v>
      </c>
      <c r="AI23" s="35">
        <v>2</v>
      </c>
      <c r="AJ23" s="34">
        <v>180</v>
      </c>
      <c r="AK23" s="34">
        <v>5</v>
      </c>
      <c r="AL23" s="34">
        <f>4*60+51.27</f>
        <v>291.27</v>
      </c>
      <c r="AM23" s="34">
        <f t="shared" si="3"/>
        <v>7</v>
      </c>
      <c r="AN23" s="42">
        <f t="shared" si="3"/>
        <v>471.27</v>
      </c>
      <c r="AO23" s="34">
        <f t="shared" si="4"/>
        <v>41</v>
      </c>
      <c r="AP23" s="34">
        <f t="shared" si="5"/>
        <v>647.27</v>
      </c>
      <c r="AQ23" s="34">
        <v>12</v>
      </c>
    </row>
    <row r="24" spans="1:43" ht="24.95" customHeight="1" thickBot="1">
      <c r="A24" s="5" t="s">
        <v>45</v>
      </c>
      <c r="B24" s="18" t="s">
        <v>77</v>
      </c>
      <c r="C24" s="11">
        <v>40396</v>
      </c>
      <c r="D24" s="40">
        <v>44</v>
      </c>
      <c r="E24" s="33" t="s">
        <v>95</v>
      </c>
      <c r="F24" s="34">
        <v>3</v>
      </c>
      <c r="G24" s="34">
        <v>9</v>
      </c>
      <c r="H24" s="34">
        <f t="shared" si="0"/>
        <v>27</v>
      </c>
      <c r="I24" s="40">
        <v>44</v>
      </c>
      <c r="J24" s="33" t="s">
        <v>95</v>
      </c>
      <c r="K24" s="41"/>
      <c r="L24" s="34"/>
      <c r="M24" s="34"/>
      <c r="N24" s="34"/>
      <c r="O24" s="34"/>
      <c r="P24" s="34"/>
      <c r="Q24" s="34"/>
      <c r="R24" s="34">
        <v>1</v>
      </c>
      <c r="S24" s="34"/>
      <c r="T24" s="34">
        <f t="shared" si="1"/>
        <v>1</v>
      </c>
      <c r="U24" s="45">
        <v>60.01</v>
      </c>
      <c r="V24" s="40">
        <v>44</v>
      </c>
      <c r="W24" s="33" t="s">
        <v>95</v>
      </c>
      <c r="X24" s="41">
        <v>2</v>
      </c>
      <c r="Y24" s="34">
        <v>0</v>
      </c>
      <c r="Z24" s="34">
        <v>3</v>
      </c>
      <c r="AA24" s="34">
        <v>4</v>
      </c>
      <c r="AB24" s="34">
        <v>0</v>
      </c>
      <c r="AC24" s="34">
        <v>8</v>
      </c>
      <c r="AD24" s="34">
        <v>0</v>
      </c>
      <c r="AE24" s="34">
        <f t="shared" si="6"/>
        <v>17</v>
      </c>
      <c r="AF24" s="45">
        <v>106</v>
      </c>
      <c r="AG24" s="40">
        <v>44</v>
      </c>
      <c r="AH24" s="33" t="s">
        <v>95</v>
      </c>
      <c r="AI24" s="35">
        <v>8</v>
      </c>
      <c r="AJ24" s="34">
        <v>180</v>
      </c>
      <c r="AK24" s="34">
        <v>2</v>
      </c>
      <c r="AL24" s="34">
        <f>4*60+41.27</f>
        <v>281.27</v>
      </c>
      <c r="AM24" s="34">
        <f t="shared" si="3"/>
        <v>10</v>
      </c>
      <c r="AN24" s="42">
        <f t="shared" si="3"/>
        <v>461.27</v>
      </c>
      <c r="AO24" s="34">
        <f t="shared" si="4"/>
        <v>55</v>
      </c>
      <c r="AP24" s="34">
        <f t="shared" si="5"/>
        <v>627.28</v>
      </c>
      <c r="AQ24" s="34">
        <v>23</v>
      </c>
    </row>
    <row r="25" spans="1:43" ht="24.95" customHeight="1" thickBot="1">
      <c r="A25" s="5" t="s">
        <v>48</v>
      </c>
      <c r="B25" s="18" t="s">
        <v>77</v>
      </c>
      <c r="C25" s="11">
        <v>40963</v>
      </c>
      <c r="D25" s="40">
        <v>47</v>
      </c>
      <c r="E25" s="33" t="s">
        <v>96</v>
      </c>
      <c r="F25" s="34">
        <v>3</v>
      </c>
      <c r="G25" s="34">
        <v>3</v>
      </c>
      <c r="H25" s="34">
        <f t="shared" si="0"/>
        <v>9</v>
      </c>
      <c r="I25" s="40">
        <v>47</v>
      </c>
      <c r="J25" s="33" t="s">
        <v>96</v>
      </c>
      <c r="K25" s="41"/>
      <c r="L25" s="34"/>
      <c r="M25" s="34"/>
      <c r="N25" s="34"/>
      <c r="O25" s="34"/>
      <c r="P25" s="34"/>
      <c r="Q25" s="34"/>
      <c r="R25" s="34">
        <v>2</v>
      </c>
      <c r="S25" s="34"/>
      <c r="T25" s="34">
        <f t="shared" si="1"/>
        <v>2</v>
      </c>
      <c r="U25" s="34">
        <v>40</v>
      </c>
      <c r="V25" s="40">
        <v>47</v>
      </c>
      <c r="W25" s="33" t="s">
        <v>96</v>
      </c>
      <c r="X25" s="41">
        <v>0</v>
      </c>
      <c r="Y25" s="34">
        <v>0</v>
      </c>
      <c r="Z25" s="34">
        <v>0</v>
      </c>
      <c r="AA25" s="34">
        <v>9</v>
      </c>
      <c r="AB25" s="34">
        <v>0</v>
      </c>
      <c r="AC25" s="34">
        <v>0</v>
      </c>
      <c r="AD25" s="34">
        <v>0</v>
      </c>
      <c r="AE25" s="34">
        <f t="shared" si="6"/>
        <v>9</v>
      </c>
      <c r="AF25" s="34">
        <v>106</v>
      </c>
      <c r="AG25" s="40">
        <v>47</v>
      </c>
      <c r="AH25" s="33" t="s">
        <v>96</v>
      </c>
      <c r="AI25" s="35">
        <v>8</v>
      </c>
      <c r="AJ25" s="34">
        <v>180</v>
      </c>
      <c r="AK25" s="34">
        <v>8</v>
      </c>
      <c r="AL25" s="34">
        <f>4*60</f>
        <v>240</v>
      </c>
      <c r="AM25" s="34">
        <f t="shared" si="3"/>
        <v>16</v>
      </c>
      <c r="AN25" s="42">
        <f t="shared" si="3"/>
        <v>420</v>
      </c>
      <c r="AO25" s="34">
        <f t="shared" si="4"/>
        <v>36</v>
      </c>
      <c r="AP25" s="34">
        <f t="shared" si="5"/>
        <v>566</v>
      </c>
      <c r="AQ25" s="34">
        <v>8</v>
      </c>
    </row>
    <row r="26" spans="1:43" ht="24.95" customHeight="1" thickBot="1">
      <c r="A26" s="5" t="s">
        <v>49</v>
      </c>
      <c r="B26" s="18" t="s">
        <v>77</v>
      </c>
      <c r="C26" s="11">
        <v>40988</v>
      </c>
      <c r="D26" s="40">
        <v>48</v>
      </c>
      <c r="E26" s="33" t="s">
        <v>96</v>
      </c>
      <c r="F26" s="34">
        <v>3</v>
      </c>
      <c r="G26" s="34">
        <v>2</v>
      </c>
      <c r="H26" s="34">
        <f t="shared" si="0"/>
        <v>6</v>
      </c>
      <c r="I26" s="40">
        <v>48</v>
      </c>
      <c r="J26" s="33" t="s">
        <v>96</v>
      </c>
      <c r="K26" s="41"/>
      <c r="L26" s="34"/>
      <c r="M26" s="34"/>
      <c r="N26" s="34"/>
      <c r="O26" s="34"/>
      <c r="P26" s="34"/>
      <c r="Q26" s="34"/>
      <c r="R26" s="34"/>
      <c r="S26" s="34"/>
      <c r="T26" s="34">
        <f t="shared" si="1"/>
        <v>0</v>
      </c>
      <c r="U26" s="34">
        <v>37</v>
      </c>
      <c r="V26" s="40">
        <v>48</v>
      </c>
      <c r="W26" s="33" t="s">
        <v>96</v>
      </c>
      <c r="X26" s="41">
        <v>0</v>
      </c>
      <c r="Y26" s="34">
        <v>1</v>
      </c>
      <c r="Z26" s="34">
        <v>0</v>
      </c>
      <c r="AA26" s="34">
        <v>5</v>
      </c>
      <c r="AB26" s="34">
        <v>0</v>
      </c>
      <c r="AC26" s="34">
        <v>0</v>
      </c>
      <c r="AD26" s="34">
        <v>0</v>
      </c>
      <c r="AE26" s="34">
        <f t="shared" si="6"/>
        <v>6</v>
      </c>
      <c r="AF26" s="34">
        <v>88</v>
      </c>
      <c r="AG26" s="40">
        <v>48</v>
      </c>
      <c r="AH26" s="33" t="s">
        <v>96</v>
      </c>
      <c r="AI26" s="35">
        <v>8</v>
      </c>
      <c r="AJ26" s="34">
        <v>180</v>
      </c>
      <c r="AK26" s="34">
        <v>13</v>
      </c>
      <c r="AL26" s="34">
        <f>3*60+15</f>
        <v>195</v>
      </c>
      <c r="AM26" s="34">
        <f t="shared" si="3"/>
        <v>21</v>
      </c>
      <c r="AN26" s="42">
        <f t="shared" si="3"/>
        <v>375</v>
      </c>
      <c r="AO26" s="34">
        <f t="shared" si="4"/>
        <v>33</v>
      </c>
      <c r="AP26" s="34">
        <f t="shared" si="5"/>
        <v>500</v>
      </c>
      <c r="AQ26" s="34">
        <v>7</v>
      </c>
    </row>
    <row r="27" spans="1:43" ht="24.95" customHeight="1" thickBot="1">
      <c r="A27" s="6" t="s">
        <v>52</v>
      </c>
      <c r="B27" s="19" t="s">
        <v>77</v>
      </c>
      <c r="C27" s="12">
        <v>40463</v>
      </c>
      <c r="D27" s="40">
        <v>51</v>
      </c>
      <c r="E27" s="33" t="s">
        <v>79</v>
      </c>
      <c r="F27" s="34">
        <v>3</v>
      </c>
      <c r="G27" s="34">
        <v>2</v>
      </c>
      <c r="H27" s="34">
        <f t="shared" si="0"/>
        <v>6</v>
      </c>
      <c r="I27" s="40">
        <v>51</v>
      </c>
      <c r="J27" s="33" t="s">
        <v>79</v>
      </c>
      <c r="K27" s="41"/>
      <c r="L27" s="34"/>
      <c r="M27" s="34"/>
      <c r="N27" s="34">
        <v>3</v>
      </c>
      <c r="O27" s="34"/>
      <c r="P27" s="34"/>
      <c r="Q27" s="34"/>
      <c r="R27" s="34"/>
      <c r="S27" s="34">
        <v>1</v>
      </c>
      <c r="T27" s="34">
        <f t="shared" si="1"/>
        <v>4</v>
      </c>
      <c r="U27" s="34">
        <v>57</v>
      </c>
      <c r="V27" s="40">
        <v>51</v>
      </c>
      <c r="W27" s="33" t="s">
        <v>79</v>
      </c>
      <c r="X27" s="41">
        <v>0</v>
      </c>
      <c r="Y27" s="34">
        <v>1</v>
      </c>
      <c r="Z27" s="34">
        <v>7</v>
      </c>
      <c r="AA27" s="34">
        <v>11</v>
      </c>
      <c r="AB27" s="34">
        <v>0</v>
      </c>
      <c r="AC27" s="34">
        <v>1</v>
      </c>
      <c r="AD27" s="34">
        <v>0</v>
      </c>
      <c r="AE27" s="34">
        <f t="shared" si="6"/>
        <v>20</v>
      </c>
      <c r="AF27" s="34">
        <v>79</v>
      </c>
      <c r="AG27" s="40">
        <v>51</v>
      </c>
      <c r="AH27" s="33" t="s">
        <v>79</v>
      </c>
      <c r="AI27" s="35">
        <v>4</v>
      </c>
      <c r="AJ27" s="34">
        <v>180</v>
      </c>
      <c r="AK27" s="34">
        <v>8</v>
      </c>
      <c r="AL27" s="34">
        <f>60*4+4.8</f>
        <v>244.8</v>
      </c>
      <c r="AM27" s="34">
        <f t="shared" si="3"/>
        <v>12</v>
      </c>
      <c r="AN27" s="42">
        <f t="shared" si="3"/>
        <v>424.8</v>
      </c>
      <c r="AO27" s="34">
        <f t="shared" si="4"/>
        <v>42</v>
      </c>
      <c r="AP27" s="34">
        <f t="shared" si="5"/>
        <v>560.79999999999995</v>
      </c>
      <c r="AQ27" s="34">
        <v>13</v>
      </c>
    </row>
    <row r="28" spans="1:43" ht="24.95" customHeight="1" thickBot="1">
      <c r="A28" s="6" t="s">
        <v>53</v>
      </c>
      <c r="B28" s="19" t="s">
        <v>77</v>
      </c>
      <c r="C28" s="12">
        <v>40480</v>
      </c>
      <c r="D28" s="40">
        <v>52</v>
      </c>
      <c r="E28" s="33" t="s">
        <v>79</v>
      </c>
      <c r="F28" s="34">
        <v>3</v>
      </c>
      <c r="G28" s="34">
        <v>8</v>
      </c>
      <c r="H28" s="34">
        <f t="shared" si="0"/>
        <v>24</v>
      </c>
      <c r="I28" s="40">
        <v>52</v>
      </c>
      <c r="J28" s="33" t="s">
        <v>79</v>
      </c>
      <c r="K28" s="41"/>
      <c r="L28" s="34"/>
      <c r="M28" s="34"/>
      <c r="N28" s="34">
        <v>3</v>
      </c>
      <c r="O28" s="34"/>
      <c r="P28" s="34"/>
      <c r="Q28" s="34"/>
      <c r="R28" s="34"/>
      <c r="S28" s="34">
        <v>1</v>
      </c>
      <c r="T28" s="34">
        <f t="shared" si="1"/>
        <v>4</v>
      </c>
      <c r="U28" s="34">
        <v>74</v>
      </c>
      <c r="V28" s="40">
        <v>52</v>
      </c>
      <c r="W28" s="33" t="s">
        <v>79</v>
      </c>
      <c r="X28" s="41">
        <v>0</v>
      </c>
      <c r="Y28" s="34">
        <v>3</v>
      </c>
      <c r="Z28" s="34">
        <v>4</v>
      </c>
      <c r="AA28" s="34">
        <v>9</v>
      </c>
      <c r="AB28" s="34">
        <v>0</v>
      </c>
      <c r="AC28" s="34">
        <v>7</v>
      </c>
      <c r="AD28" s="34">
        <v>3</v>
      </c>
      <c r="AE28" s="34">
        <f t="shared" si="6"/>
        <v>26</v>
      </c>
      <c r="AF28" s="34">
        <v>95</v>
      </c>
      <c r="AG28" s="40">
        <v>52</v>
      </c>
      <c r="AH28" s="33" t="s">
        <v>79</v>
      </c>
      <c r="AI28" s="35">
        <v>12</v>
      </c>
      <c r="AJ28" s="34">
        <v>180</v>
      </c>
      <c r="AK28" s="34">
        <v>2</v>
      </c>
      <c r="AL28" s="34">
        <f>60*5</f>
        <v>300</v>
      </c>
      <c r="AM28" s="34">
        <f t="shared" si="3"/>
        <v>14</v>
      </c>
      <c r="AN28" s="42">
        <f t="shared" si="3"/>
        <v>480</v>
      </c>
      <c r="AO28" s="34">
        <f t="shared" si="4"/>
        <v>68</v>
      </c>
      <c r="AP28" s="34">
        <f t="shared" si="5"/>
        <v>649</v>
      </c>
      <c r="AQ28" s="34">
        <v>32</v>
      </c>
    </row>
    <row r="29" spans="1:43" ht="24.95" customHeight="1" thickBot="1">
      <c r="A29" s="6" t="s">
        <v>54</v>
      </c>
      <c r="B29" s="19" t="s">
        <v>77</v>
      </c>
      <c r="C29" s="12">
        <v>40539</v>
      </c>
      <c r="D29" s="40">
        <v>53</v>
      </c>
      <c r="E29" s="33" t="s">
        <v>80</v>
      </c>
      <c r="F29" s="34">
        <v>3</v>
      </c>
      <c r="G29" s="34">
        <v>4</v>
      </c>
      <c r="H29" s="34">
        <f t="shared" si="0"/>
        <v>12</v>
      </c>
      <c r="I29" s="40">
        <v>53</v>
      </c>
      <c r="J29" s="33" t="s">
        <v>80</v>
      </c>
      <c r="K29" s="41"/>
      <c r="L29" s="34"/>
      <c r="M29" s="34"/>
      <c r="N29" s="34"/>
      <c r="O29" s="34"/>
      <c r="P29" s="34"/>
      <c r="Q29" s="34"/>
      <c r="R29" s="34"/>
      <c r="S29" s="34"/>
      <c r="T29" s="34">
        <f t="shared" si="1"/>
        <v>0</v>
      </c>
      <c r="U29" s="34">
        <v>40</v>
      </c>
      <c r="V29" s="40">
        <v>53</v>
      </c>
      <c r="W29" s="33" t="s">
        <v>80</v>
      </c>
      <c r="X29" s="41">
        <v>0</v>
      </c>
      <c r="Y29" s="34">
        <v>1</v>
      </c>
      <c r="Z29" s="34">
        <v>1</v>
      </c>
      <c r="AA29" s="34">
        <v>6</v>
      </c>
      <c r="AB29" s="34">
        <v>0</v>
      </c>
      <c r="AC29" s="34">
        <v>3</v>
      </c>
      <c r="AD29" s="34">
        <v>0</v>
      </c>
      <c r="AE29" s="34">
        <f t="shared" si="6"/>
        <v>11</v>
      </c>
      <c r="AF29" s="34">
        <v>79</v>
      </c>
      <c r="AG29" s="40">
        <v>53</v>
      </c>
      <c r="AH29" s="33" t="s">
        <v>80</v>
      </c>
      <c r="AI29" s="35">
        <v>8</v>
      </c>
      <c r="AJ29" s="34">
        <v>180</v>
      </c>
      <c r="AK29" s="34">
        <v>5</v>
      </c>
      <c r="AL29" s="34">
        <f>60*5</f>
        <v>300</v>
      </c>
      <c r="AM29" s="34">
        <f t="shared" si="3"/>
        <v>13</v>
      </c>
      <c r="AN29" s="42">
        <f t="shared" si="3"/>
        <v>480</v>
      </c>
      <c r="AO29" s="34">
        <f t="shared" si="4"/>
        <v>36</v>
      </c>
      <c r="AP29" s="34">
        <f t="shared" si="5"/>
        <v>599</v>
      </c>
      <c r="AQ29" s="34">
        <v>9</v>
      </c>
    </row>
    <row r="30" spans="1:43" ht="24.95" customHeight="1" thickBot="1">
      <c r="A30" s="6" t="s">
        <v>55</v>
      </c>
      <c r="B30" s="19" t="s">
        <v>77</v>
      </c>
      <c r="C30" s="12">
        <v>40309</v>
      </c>
      <c r="D30" s="40">
        <v>54</v>
      </c>
      <c r="E30" s="33" t="s">
        <v>80</v>
      </c>
      <c r="F30" s="34">
        <v>3</v>
      </c>
      <c r="G30" s="34">
        <v>4</v>
      </c>
      <c r="H30" s="34">
        <f t="shared" si="0"/>
        <v>12</v>
      </c>
      <c r="I30" s="40">
        <v>54</v>
      </c>
      <c r="J30" s="33" t="s">
        <v>80</v>
      </c>
      <c r="K30" s="41"/>
      <c r="L30" s="34"/>
      <c r="M30" s="34"/>
      <c r="N30" s="34"/>
      <c r="O30" s="34"/>
      <c r="P30" s="34"/>
      <c r="Q30" s="34">
        <v>2</v>
      </c>
      <c r="R30" s="34"/>
      <c r="S30" s="34">
        <v>1</v>
      </c>
      <c r="T30" s="34">
        <f t="shared" si="1"/>
        <v>3</v>
      </c>
      <c r="U30" s="34">
        <v>60.09</v>
      </c>
      <c r="V30" s="40">
        <v>54</v>
      </c>
      <c r="W30" s="33" t="s">
        <v>80</v>
      </c>
      <c r="X30" s="41">
        <v>0</v>
      </c>
      <c r="Y30" s="34">
        <v>0</v>
      </c>
      <c r="Z30" s="34">
        <v>1</v>
      </c>
      <c r="AA30" s="34">
        <v>6</v>
      </c>
      <c r="AB30" s="34">
        <v>0</v>
      </c>
      <c r="AC30" s="34">
        <v>0</v>
      </c>
      <c r="AD30" s="34">
        <v>3</v>
      </c>
      <c r="AE30" s="34">
        <f t="shared" si="6"/>
        <v>10</v>
      </c>
      <c r="AF30" s="34">
        <v>81</v>
      </c>
      <c r="AG30" s="40">
        <v>54</v>
      </c>
      <c r="AH30" s="33" t="s">
        <v>80</v>
      </c>
      <c r="AI30" s="35">
        <v>2</v>
      </c>
      <c r="AJ30" s="34">
        <v>180</v>
      </c>
      <c r="AK30" s="34">
        <v>16</v>
      </c>
      <c r="AL30" s="34">
        <f>60*3+20</f>
        <v>200</v>
      </c>
      <c r="AM30" s="34">
        <f t="shared" si="3"/>
        <v>18</v>
      </c>
      <c r="AN30" s="42">
        <f t="shared" si="3"/>
        <v>380</v>
      </c>
      <c r="AO30" s="34">
        <f t="shared" si="4"/>
        <v>43</v>
      </c>
      <c r="AP30" s="34">
        <f t="shared" si="5"/>
        <v>521.09</v>
      </c>
      <c r="AQ30" s="34">
        <v>16</v>
      </c>
    </row>
    <row r="31" spans="1:43" ht="24.95" customHeight="1" thickBot="1">
      <c r="A31" s="6" t="s">
        <v>97</v>
      </c>
      <c r="B31" s="19" t="s">
        <v>77</v>
      </c>
      <c r="C31" s="24">
        <v>40917</v>
      </c>
      <c r="D31" s="40">
        <v>59</v>
      </c>
      <c r="E31" s="33" t="s">
        <v>81</v>
      </c>
      <c r="F31" s="34">
        <v>3</v>
      </c>
      <c r="G31" s="34">
        <v>1</v>
      </c>
      <c r="H31" s="34">
        <f t="shared" si="0"/>
        <v>3</v>
      </c>
      <c r="I31" s="40">
        <v>59</v>
      </c>
      <c r="J31" s="33" t="s">
        <v>81</v>
      </c>
      <c r="K31" s="41"/>
      <c r="L31" s="34"/>
      <c r="M31" s="34"/>
      <c r="N31" s="34"/>
      <c r="O31" s="34"/>
      <c r="P31" s="34"/>
      <c r="Q31" s="34"/>
      <c r="R31" s="34"/>
      <c r="S31" s="34"/>
      <c r="T31" s="34">
        <f t="shared" si="1"/>
        <v>0</v>
      </c>
      <c r="U31" s="34">
        <v>47</v>
      </c>
      <c r="V31" s="40">
        <v>59</v>
      </c>
      <c r="W31" s="33" t="s">
        <v>81</v>
      </c>
      <c r="X31" s="41">
        <v>0</v>
      </c>
      <c r="Y31" s="34">
        <v>0</v>
      </c>
      <c r="Z31" s="34">
        <v>1</v>
      </c>
      <c r="AA31" s="34">
        <v>2</v>
      </c>
      <c r="AB31" s="34">
        <v>0</v>
      </c>
      <c r="AC31" s="34">
        <v>0</v>
      </c>
      <c r="AD31" s="34">
        <v>0</v>
      </c>
      <c r="AE31" s="34">
        <f t="shared" si="6"/>
        <v>3</v>
      </c>
      <c r="AF31" s="34">
        <v>100</v>
      </c>
      <c r="AG31" s="40">
        <v>59</v>
      </c>
      <c r="AH31" s="33" t="s">
        <v>81</v>
      </c>
      <c r="AI31" s="35">
        <v>0</v>
      </c>
      <c r="AJ31" s="34">
        <f>49</f>
        <v>49</v>
      </c>
      <c r="AK31" s="34">
        <v>3</v>
      </c>
      <c r="AL31" s="34">
        <f>60*3+0.5</f>
        <v>180.5</v>
      </c>
      <c r="AM31" s="34">
        <f t="shared" si="3"/>
        <v>3</v>
      </c>
      <c r="AN31" s="42">
        <f t="shared" si="3"/>
        <v>229.5</v>
      </c>
      <c r="AO31" s="34">
        <f t="shared" si="4"/>
        <v>9</v>
      </c>
      <c r="AP31" s="34">
        <f t="shared" si="5"/>
        <v>376.5</v>
      </c>
      <c r="AQ31" s="44">
        <v>1</v>
      </c>
    </row>
    <row r="32" spans="1:43" ht="24.95" customHeight="1" thickBot="1">
      <c r="A32" s="6" t="s">
        <v>60</v>
      </c>
      <c r="B32" s="19" t="s">
        <v>77</v>
      </c>
      <c r="C32" s="24">
        <v>40560</v>
      </c>
      <c r="D32" s="40">
        <v>60</v>
      </c>
      <c r="E32" s="33" t="s">
        <v>81</v>
      </c>
      <c r="F32" s="34">
        <v>3</v>
      </c>
      <c r="G32" s="34">
        <v>1</v>
      </c>
      <c r="H32" s="34">
        <f t="shared" si="0"/>
        <v>3</v>
      </c>
      <c r="I32" s="40">
        <v>60</v>
      </c>
      <c r="J32" s="33" t="s">
        <v>81</v>
      </c>
      <c r="K32" s="41"/>
      <c r="L32" s="34"/>
      <c r="M32" s="34"/>
      <c r="N32" s="34"/>
      <c r="O32" s="34"/>
      <c r="P32" s="34"/>
      <c r="Q32" s="34"/>
      <c r="R32" s="34"/>
      <c r="S32" s="34"/>
      <c r="T32" s="34">
        <f t="shared" si="1"/>
        <v>0</v>
      </c>
      <c r="U32" s="34">
        <v>46</v>
      </c>
      <c r="V32" s="40">
        <v>60</v>
      </c>
      <c r="W32" s="33" t="s">
        <v>81</v>
      </c>
      <c r="X32" s="41">
        <v>0</v>
      </c>
      <c r="Y32" s="34">
        <v>0</v>
      </c>
      <c r="Z32" s="34">
        <v>2</v>
      </c>
      <c r="AA32" s="34">
        <v>0</v>
      </c>
      <c r="AB32" s="34">
        <v>0</v>
      </c>
      <c r="AC32" s="34">
        <v>3</v>
      </c>
      <c r="AD32" s="34">
        <v>0</v>
      </c>
      <c r="AE32" s="34">
        <f t="shared" si="6"/>
        <v>5</v>
      </c>
      <c r="AF32" s="34">
        <v>89</v>
      </c>
      <c r="AG32" s="40">
        <v>60</v>
      </c>
      <c r="AH32" s="33" t="s">
        <v>81</v>
      </c>
      <c r="AI32" s="35">
        <v>8</v>
      </c>
      <c r="AJ32" s="34">
        <f>2*60+9</f>
        <v>129</v>
      </c>
      <c r="AK32" s="34">
        <v>0</v>
      </c>
      <c r="AL32" s="34">
        <f>4*60+52.27</f>
        <v>292.27</v>
      </c>
      <c r="AM32" s="34">
        <f t="shared" si="3"/>
        <v>8</v>
      </c>
      <c r="AN32" s="42">
        <f t="shared" si="3"/>
        <v>421.27</v>
      </c>
      <c r="AO32" s="34">
        <f t="shared" si="4"/>
        <v>16</v>
      </c>
      <c r="AP32" s="34">
        <f t="shared" si="5"/>
        <v>556.27</v>
      </c>
      <c r="AQ32" s="44">
        <v>3</v>
      </c>
    </row>
    <row r="33" spans="1:43" ht="24.95" customHeight="1" thickBot="1">
      <c r="A33" s="6" t="s">
        <v>63</v>
      </c>
      <c r="B33" s="19" t="s">
        <v>77</v>
      </c>
      <c r="C33" s="12">
        <v>40568</v>
      </c>
      <c r="D33" s="40">
        <v>63</v>
      </c>
      <c r="E33" s="33" t="s">
        <v>82</v>
      </c>
      <c r="F33" s="34">
        <v>3</v>
      </c>
      <c r="G33" s="34">
        <v>2</v>
      </c>
      <c r="H33" s="34">
        <f t="shared" si="0"/>
        <v>6</v>
      </c>
      <c r="I33" s="40">
        <v>63</v>
      </c>
      <c r="J33" s="33" t="s">
        <v>82</v>
      </c>
      <c r="K33" s="41"/>
      <c r="L33" s="34"/>
      <c r="M33" s="34"/>
      <c r="N33" s="34"/>
      <c r="O33" s="34"/>
      <c r="P33" s="34"/>
      <c r="Q33" s="34"/>
      <c r="R33" s="34"/>
      <c r="S33" s="34"/>
      <c r="T33" s="34">
        <f t="shared" si="1"/>
        <v>0</v>
      </c>
      <c r="U33" s="34">
        <v>71</v>
      </c>
      <c r="V33" s="40">
        <v>63</v>
      </c>
      <c r="W33" s="33" t="s">
        <v>82</v>
      </c>
      <c r="X33" s="41">
        <v>0</v>
      </c>
      <c r="Y33" s="34">
        <v>3</v>
      </c>
      <c r="Z33" s="34">
        <v>6</v>
      </c>
      <c r="AA33" s="34">
        <v>7</v>
      </c>
      <c r="AB33" s="34">
        <v>0</v>
      </c>
      <c r="AC33" s="34">
        <v>3</v>
      </c>
      <c r="AD33" s="34">
        <v>3</v>
      </c>
      <c r="AE33" s="34">
        <f t="shared" si="6"/>
        <v>22</v>
      </c>
      <c r="AF33" s="34">
        <v>100</v>
      </c>
      <c r="AG33" s="40">
        <v>63</v>
      </c>
      <c r="AH33" s="33" t="s">
        <v>82</v>
      </c>
      <c r="AI33" s="35">
        <v>0</v>
      </c>
      <c r="AJ33" s="34">
        <f>60+27</f>
        <v>87</v>
      </c>
      <c r="AK33" s="34">
        <v>0</v>
      </c>
      <c r="AL33" s="34">
        <f>4*60</f>
        <v>240</v>
      </c>
      <c r="AM33" s="34">
        <f t="shared" si="3"/>
        <v>0</v>
      </c>
      <c r="AN33" s="42">
        <f t="shared" si="3"/>
        <v>327</v>
      </c>
      <c r="AO33" s="34">
        <f t="shared" si="4"/>
        <v>28</v>
      </c>
      <c r="AP33" s="34">
        <f t="shared" si="5"/>
        <v>498</v>
      </c>
      <c r="AQ33" s="34">
        <v>6</v>
      </c>
    </row>
    <row r="34" spans="1:43" ht="24.95" customHeight="1" thickBot="1">
      <c r="A34" s="6" t="s">
        <v>64</v>
      </c>
      <c r="B34" s="19" t="s">
        <v>77</v>
      </c>
      <c r="C34" s="12">
        <v>40572</v>
      </c>
      <c r="D34" s="40">
        <v>64</v>
      </c>
      <c r="E34" s="33" t="s">
        <v>82</v>
      </c>
      <c r="F34" s="34">
        <v>3</v>
      </c>
      <c r="G34" s="34">
        <v>2</v>
      </c>
      <c r="H34" s="34">
        <f t="shared" si="0"/>
        <v>6</v>
      </c>
      <c r="I34" s="40">
        <v>64</v>
      </c>
      <c r="J34" s="33" t="s">
        <v>82</v>
      </c>
      <c r="K34" s="41"/>
      <c r="L34" s="34"/>
      <c r="M34" s="34"/>
      <c r="N34" s="34"/>
      <c r="O34" s="34"/>
      <c r="P34" s="34"/>
      <c r="Q34" s="34"/>
      <c r="R34" s="34"/>
      <c r="S34" s="34"/>
      <c r="T34" s="34">
        <f t="shared" si="1"/>
        <v>0</v>
      </c>
      <c r="U34" s="34">
        <v>49</v>
      </c>
      <c r="V34" s="40">
        <v>64</v>
      </c>
      <c r="W34" s="33" t="s">
        <v>82</v>
      </c>
      <c r="X34" s="41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3</v>
      </c>
      <c r="AD34" s="34">
        <v>0</v>
      </c>
      <c r="AE34" s="34">
        <f t="shared" si="6"/>
        <v>3</v>
      </c>
      <c r="AF34" s="34">
        <v>90</v>
      </c>
      <c r="AG34" s="40">
        <v>64</v>
      </c>
      <c r="AH34" s="33" t="s">
        <v>82</v>
      </c>
      <c r="AI34" s="35">
        <v>0</v>
      </c>
      <c r="AJ34" s="34">
        <v>57</v>
      </c>
      <c r="AK34" s="34">
        <v>0</v>
      </c>
      <c r="AL34" s="34">
        <f>60*4</f>
        <v>240</v>
      </c>
      <c r="AM34" s="34">
        <f t="shared" si="3"/>
        <v>0</v>
      </c>
      <c r="AN34" s="42">
        <f t="shared" si="3"/>
        <v>297</v>
      </c>
      <c r="AO34" s="34">
        <f t="shared" si="4"/>
        <v>9</v>
      </c>
      <c r="AP34" s="34">
        <f t="shared" si="5"/>
        <v>436</v>
      </c>
      <c r="AQ34" s="44">
        <v>2</v>
      </c>
    </row>
    <row r="35" spans="1:43" ht="24.95" customHeight="1" thickBot="1">
      <c r="A35" s="6" t="s">
        <v>67</v>
      </c>
      <c r="B35" s="19" t="s">
        <v>77</v>
      </c>
      <c r="C35" s="12">
        <v>40551</v>
      </c>
      <c r="D35" s="40">
        <v>67</v>
      </c>
      <c r="E35" s="33" t="s">
        <v>87</v>
      </c>
      <c r="F35" s="34">
        <v>3</v>
      </c>
      <c r="G35" s="34">
        <v>3</v>
      </c>
      <c r="H35" s="34">
        <f>F35*G35</f>
        <v>9</v>
      </c>
      <c r="I35" s="40">
        <v>67</v>
      </c>
      <c r="J35" s="33" t="s">
        <v>87</v>
      </c>
      <c r="K35" s="41"/>
      <c r="L35" s="34"/>
      <c r="M35" s="34"/>
      <c r="N35" s="34"/>
      <c r="O35" s="34"/>
      <c r="P35" s="34"/>
      <c r="Q35" s="34">
        <v>4</v>
      </c>
      <c r="R35" s="34"/>
      <c r="S35" s="34"/>
      <c r="T35" s="34">
        <f>SUM(K35:S35)</f>
        <v>4</v>
      </c>
      <c r="U35" s="34">
        <v>60.04</v>
      </c>
      <c r="V35" s="40">
        <v>67</v>
      </c>
      <c r="W35" s="33" t="s">
        <v>87</v>
      </c>
      <c r="X35" s="41">
        <v>2</v>
      </c>
      <c r="Y35" s="34">
        <v>0</v>
      </c>
      <c r="Z35" s="34">
        <v>2</v>
      </c>
      <c r="AA35" s="34">
        <v>4</v>
      </c>
      <c r="AB35" s="34">
        <v>0</v>
      </c>
      <c r="AC35" s="34">
        <v>0</v>
      </c>
      <c r="AD35" s="34">
        <v>0</v>
      </c>
      <c r="AE35" s="34">
        <f>SUM(X35:AD35)</f>
        <v>8</v>
      </c>
      <c r="AF35" s="34">
        <v>85</v>
      </c>
      <c r="AG35" s="40">
        <v>67</v>
      </c>
      <c r="AH35" s="33" t="s">
        <v>87</v>
      </c>
      <c r="AI35" s="35">
        <v>4</v>
      </c>
      <c r="AJ35" s="34">
        <f>60*2+55</f>
        <v>175</v>
      </c>
      <c r="AK35" s="34">
        <v>0</v>
      </c>
      <c r="AL35" s="34">
        <f>5*60</f>
        <v>300</v>
      </c>
      <c r="AM35" s="34">
        <f t="shared" ref="AM35:AN38" si="7">AI35+AK35</f>
        <v>4</v>
      </c>
      <c r="AN35" s="42">
        <f t="shared" si="7"/>
        <v>475</v>
      </c>
      <c r="AO35" s="34">
        <f>H35+T35+AE35+AM35</f>
        <v>25</v>
      </c>
      <c r="AP35" s="34">
        <f>U35+AF35+AN35</f>
        <v>620.04</v>
      </c>
      <c r="AQ35" s="34">
        <v>5</v>
      </c>
    </row>
    <row r="36" spans="1:43" ht="24.95" customHeight="1" thickBot="1">
      <c r="A36" s="6" t="s">
        <v>68</v>
      </c>
      <c r="B36" s="19" t="s">
        <v>77</v>
      </c>
      <c r="C36" s="12">
        <v>40850</v>
      </c>
      <c r="D36" s="40">
        <v>68</v>
      </c>
      <c r="E36" s="33" t="s">
        <v>87</v>
      </c>
      <c r="F36" s="34">
        <v>3</v>
      </c>
      <c r="G36" s="34">
        <v>7</v>
      </c>
      <c r="H36" s="34">
        <f>F36*G36</f>
        <v>21</v>
      </c>
      <c r="I36" s="40">
        <v>68</v>
      </c>
      <c r="J36" s="33" t="s">
        <v>87</v>
      </c>
      <c r="K36" s="41"/>
      <c r="L36" s="34"/>
      <c r="M36" s="34"/>
      <c r="N36" s="34"/>
      <c r="O36" s="34"/>
      <c r="P36" s="34"/>
      <c r="Q36" s="34">
        <v>4</v>
      </c>
      <c r="R36" s="34"/>
      <c r="S36" s="34"/>
      <c r="T36" s="34">
        <f>SUM(K36:S36)</f>
        <v>4</v>
      </c>
      <c r="U36" s="34">
        <v>54</v>
      </c>
      <c r="V36" s="40">
        <v>68</v>
      </c>
      <c r="W36" s="33" t="s">
        <v>87</v>
      </c>
      <c r="X36" s="41">
        <v>0</v>
      </c>
      <c r="Y36" s="34">
        <v>0</v>
      </c>
      <c r="Z36" s="34">
        <v>1</v>
      </c>
      <c r="AA36" s="34">
        <v>5</v>
      </c>
      <c r="AB36" s="34">
        <v>0</v>
      </c>
      <c r="AC36" s="34">
        <v>0</v>
      </c>
      <c r="AD36" s="34">
        <v>0</v>
      </c>
      <c r="AE36" s="34">
        <f>SUM(X36:AD36)</f>
        <v>6</v>
      </c>
      <c r="AF36" s="34">
        <v>91</v>
      </c>
      <c r="AG36" s="40">
        <v>68</v>
      </c>
      <c r="AH36" s="33" t="s">
        <v>87</v>
      </c>
      <c r="AI36" s="35">
        <v>10</v>
      </c>
      <c r="AJ36" s="34">
        <v>180</v>
      </c>
      <c r="AK36" s="34">
        <v>6</v>
      </c>
      <c r="AL36" s="34">
        <f>4*60+15.17</f>
        <v>255.17</v>
      </c>
      <c r="AM36" s="34">
        <f t="shared" si="7"/>
        <v>16</v>
      </c>
      <c r="AN36" s="42">
        <f t="shared" si="7"/>
        <v>435.16999999999996</v>
      </c>
      <c r="AO36" s="34">
        <f>H36+T36+AE36+AM36</f>
        <v>47</v>
      </c>
      <c r="AP36" s="34">
        <f>U36+AF36+AN36</f>
        <v>580.16999999999996</v>
      </c>
      <c r="AQ36" s="34">
        <v>17</v>
      </c>
    </row>
    <row r="37" spans="1:43" ht="24.95" customHeight="1" thickBot="1">
      <c r="A37" s="6" t="s">
        <v>71</v>
      </c>
      <c r="B37" s="19" t="s">
        <v>77</v>
      </c>
      <c r="C37" s="12">
        <v>40878</v>
      </c>
      <c r="D37" s="40">
        <v>71</v>
      </c>
      <c r="E37" s="33" t="s">
        <v>88</v>
      </c>
      <c r="F37" s="34">
        <v>3</v>
      </c>
      <c r="G37" s="34">
        <v>5</v>
      </c>
      <c r="H37" s="34">
        <f>F37*G37</f>
        <v>15</v>
      </c>
      <c r="I37" s="40">
        <v>71</v>
      </c>
      <c r="J37" s="33" t="s">
        <v>88</v>
      </c>
      <c r="K37" s="41"/>
      <c r="L37" s="34"/>
      <c r="M37" s="34"/>
      <c r="N37" s="34"/>
      <c r="O37" s="34"/>
      <c r="P37" s="34"/>
      <c r="Q37" s="34"/>
      <c r="R37" s="34"/>
      <c r="S37" s="34"/>
      <c r="T37" s="34">
        <f>SUM(K37:S37)</f>
        <v>0</v>
      </c>
      <c r="U37" s="34">
        <v>58</v>
      </c>
      <c r="V37" s="40">
        <v>71</v>
      </c>
      <c r="W37" s="33" t="s">
        <v>88</v>
      </c>
      <c r="X37" s="41">
        <v>0</v>
      </c>
      <c r="Y37" s="34">
        <v>1</v>
      </c>
      <c r="Z37" s="34">
        <v>3</v>
      </c>
      <c r="AA37" s="34">
        <v>6</v>
      </c>
      <c r="AB37" s="34">
        <v>3</v>
      </c>
      <c r="AC37" s="34">
        <v>1</v>
      </c>
      <c r="AD37" s="34">
        <v>0</v>
      </c>
      <c r="AE37" s="34">
        <f>SUM(X37:AD37)</f>
        <v>14</v>
      </c>
      <c r="AF37" s="34">
        <v>90</v>
      </c>
      <c r="AG37" s="40">
        <v>71</v>
      </c>
      <c r="AH37" s="33" t="s">
        <v>88</v>
      </c>
      <c r="AI37" s="35">
        <v>14</v>
      </c>
      <c r="AJ37" s="34">
        <f>60*2+40</f>
        <v>160</v>
      </c>
      <c r="AK37" s="34">
        <v>22</v>
      </c>
      <c r="AL37" s="34">
        <f>60*3+10</f>
        <v>190</v>
      </c>
      <c r="AM37" s="34">
        <f t="shared" si="7"/>
        <v>36</v>
      </c>
      <c r="AN37" s="42">
        <f t="shared" si="7"/>
        <v>350</v>
      </c>
      <c r="AO37" s="34">
        <f>H37+T37+AE37+AM37</f>
        <v>65</v>
      </c>
      <c r="AP37" s="34">
        <f>U37+AF37+AN37</f>
        <v>498</v>
      </c>
      <c r="AQ37" s="34">
        <v>30</v>
      </c>
    </row>
    <row r="38" spans="1:43" ht="24.95" customHeight="1" thickBot="1">
      <c r="A38" s="6" t="s">
        <v>72</v>
      </c>
      <c r="B38" s="19" t="s">
        <v>77</v>
      </c>
      <c r="C38" s="12">
        <v>41138</v>
      </c>
      <c r="D38" s="40">
        <v>72</v>
      </c>
      <c r="E38" s="33" t="s">
        <v>88</v>
      </c>
      <c r="F38" s="34">
        <v>3</v>
      </c>
      <c r="G38" s="34">
        <v>4</v>
      </c>
      <c r="H38" s="34">
        <f>F38*G38</f>
        <v>12</v>
      </c>
      <c r="I38" s="40">
        <v>72</v>
      </c>
      <c r="J38" s="33" t="s">
        <v>88</v>
      </c>
      <c r="K38" s="41"/>
      <c r="L38" s="34"/>
      <c r="M38" s="34"/>
      <c r="N38" s="34"/>
      <c r="O38" s="34"/>
      <c r="P38" s="34"/>
      <c r="Q38" s="34"/>
      <c r="R38" s="34"/>
      <c r="S38" s="34"/>
      <c r="T38" s="34">
        <f>SUM(K38:S38)</f>
        <v>0</v>
      </c>
      <c r="U38" s="34">
        <v>42</v>
      </c>
      <c r="V38" s="40">
        <v>72</v>
      </c>
      <c r="W38" s="33" t="s">
        <v>88</v>
      </c>
      <c r="X38" s="41">
        <v>4</v>
      </c>
      <c r="Y38" s="34">
        <v>0</v>
      </c>
      <c r="Z38" s="34">
        <v>8</v>
      </c>
      <c r="AA38" s="34">
        <v>6</v>
      </c>
      <c r="AB38" s="34">
        <v>0</v>
      </c>
      <c r="AC38" s="34">
        <v>0</v>
      </c>
      <c r="AD38" s="34">
        <v>1</v>
      </c>
      <c r="AE38" s="34">
        <f>SUM(X38:AD38)</f>
        <v>19</v>
      </c>
      <c r="AF38" s="34">
        <v>92</v>
      </c>
      <c r="AG38" s="40">
        <v>72</v>
      </c>
      <c r="AH38" s="33" t="s">
        <v>88</v>
      </c>
      <c r="AI38" s="35">
        <v>12</v>
      </c>
      <c r="AJ38" s="34">
        <v>180</v>
      </c>
      <c r="AK38" s="34">
        <v>11</v>
      </c>
      <c r="AL38" s="34">
        <f>4*60+27.45</f>
        <v>267.45</v>
      </c>
      <c r="AM38" s="34">
        <f t="shared" si="7"/>
        <v>23</v>
      </c>
      <c r="AN38" s="42">
        <f t="shared" si="7"/>
        <v>447.45</v>
      </c>
      <c r="AO38" s="34">
        <f>H38+T38+AE38+AM38</f>
        <v>54</v>
      </c>
      <c r="AP38" s="34">
        <f>U38+AF38+AN38</f>
        <v>581.45000000000005</v>
      </c>
      <c r="AQ38" s="34">
        <v>21</v>
      </c>
    </row>
    <row r="39" spans="1:43">
      <c r="A39" s="7"/>
      <c r="B39" s="7"/>
      <c r="C39" s="13"/>
      <c r="D39" s="46"/>
      <c r="E39" s="33"/>
      <c r="I39" s="46"/>
      <c r="J39" s="33"/>
      <c r="V39" s="46"/>
      <c r="W39" s="33"/>
      <c r="AG39" s="46"/>
      <c r="AH39" s="33"/>
      <c r="AI39" s="35"/>
      <c r="AJ39" s="34"/>
      <c r="AK39" s="34"/>
      <c r="AL39" s="34"/>
      <c r="AM39" s="34"/>
      <c r="AN39" s="34"/>
    </row>
    <row r="40" spans="1:43">
      <c r="A40" s="7"/>
      <c r="B40" s="7"/>
      <c r="C40" s="13"/>
      <c r="D40" s="46"/>
      <c r="E40" s="33"/>
      <c r="I40" s="46"/>
      <c r="J40" s="33"/>
      <c r="V40" s="46"/>
      <c r="W40" s="33"/>
    </row>
  </sheetData>
  <autoFilter ref="A2:AQ38"/>
  <mergeCells count="1">
    <mergeCell ref="D1:AQ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АБС мальчики</vt:lpstr>
      <vt:lpstr>АБС девочки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2022-05-13T08:11:41Z</cp:lastPrinted>
  <dcterms:created xsi:type="dcterms:W3CDTF">2006-09-16T00:00:00Z</dcterms:created>
  <dcterms:modified xsi:type="dcterms:W3CDTF">2022-05-13T08:11:45Z</dcterms:modified>
</cp:coreProperties>
</file>